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0a1f1d73abc96e59/Documents/Vrijwilligerswerk/Energiecoach/Rekentool warmtepomp/"/>
    </mc:Choice>
  </mc:AlternateContent>
  <xr:revisionPtr revIDLastSave="0" documentId="8_{7CAD259F-B88E-487D-A495-E814A738EC02}" xr6:coauthVersionLast="47" xr6:coauthVersionMax="47" xr10:uidLastSave="{00000000-0000-0000-0000-000000000000}"/>
  <bookViews>
    <workbookView xWindow="-108" yWindow="-108" windowWidth="23256" windowHeight="12576" xr2:uid="{8A7BF2A0-BD3F-4872-B53F-6B2980524079}"/>
  </bookViews>
  <sheets>
    <sheet name="Titelblad met versiebeheer" sheetId="10" r:id="rId1"/>
    <sheet name="Samenvatting voor coachverslag" sheetId="11" r:id="rId2"/>
    <sheet name="Invulblad" sheetId="8" r:id="rId3"/>
    <sheet name="Detailblad All Electric" sheetId="1" r:id="rId4"/>
    <sheet name="Detailblad Hybride" sheetId="6" r:id="rId5"/>
    <sheet name="Detailblad COP waarden" sheetId="4" r:id="rId6"/>
    <sheet name="Overige referenties" sheetId="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2" i="11" l="1"/>
  <c r="C21" i="11"/>
  <c r="C20" i="11"/>
  <c r="C12" i="11"/>
  <c r="C13" i="11"/>
  <c r="C11" i="11"/>
  <c r="E14" i="8"/>
  <c r="E12" i="1" s="1"/>
  <c r="C8" i="11"/>
  <c r="D13" i="11"/>
  <c r="B13" i="11"/>
  <c r="E13" i="1"/>
  <c r="D13" i="1"/>
  <c r="A6" i="1"/>
  <c r="A7" i="1"/>
  <c r="A8" i="1"/>
  <c r="A9" i="1"/>
  <c r="A11" i="1"/>
  <c r="A12" i="1"/>
  <c r="A13" i="1"/>
  <c r="C25" i="11"/>
  <c r="B25" i="11"/>
  <c r="C4" i="11"/>
  <c r="C5" i="11"/>
  <c r="C6" i="11"/>
  <c r="C7" i="11"/>
  <c r="C3" i="11"/>
  <c r="B4" i="11"/>
  <c r="B5" i="11"/>
  <c r="B6" i="11"/>
  <c r="B7" i="11"/>
  <c r="B8" i="11"/>
  <c r="B11" i="11"/>
  <c r="B20" i="11" s="1"/>
  <c r="B12" i="11"/>
  <c r="B21" i="11" s="1"/>
  <c r="B3" i="11"/>
  <c r="D20" i="11"/>
  <c r="D11" i="11"/>
  <c r="D5" i="11"/>
  <c r="D6" i="11"/>
  <c r="D7" i="11"/>
  <c r="D8" i="11"/>
  <c r="D4" i="11"/>
  <c r="D3" i="11"/>
  <c r="C24" i="11"/>
  <c r="B24" i="11"/>
  <c r="D23" i="11"/>
  <c r="G22" i="11"/>
  <c r="F22" i="11"/>
  <c r="E22" i="11"/>
  <c r="D22" i="11"/>
  <c r="B22" i="11"/>
  <c r="C17" i="11"/>
  <c r="B17" i="11"/>
  <c r="C16" i="11"/>
  <c r="B16" i="11"/>
  <c r="D15" i="11"/>
  <c r="I14" i="11"/>
  <c r="H14" i="11"/>
  <c r="G14" i="11"/>
  <c r="F14" i="11"/>
  <c r="E14" i="11"/>
  <c r="D14" i="11"/>
  <c r="C14" i="11"/>
  <c r="B14" i="11"/>
  <c r="G14" i="8"/>
  <c r="E9" i="6" s="1"/>
  <c r="D21" i="11" l="1"/>
  <c r="D12" i="11"/>
  <c r="E10" i="1"/>
  <c r="E5" i="6"/>
  <c r="E6" i="6"/>
  <c r="E7" i="6"/>
  <c r="G13" i="6" s="1"/>
  <c r="E8" i="6"/>
  <c r="A5" i="1"/>
  <c r="D5" i="1"/>
  <c r="E5" i="1"/>
  <c r="D6" i="1"/>
  <c r="E6" i="1"/>
  <c r="D7" i="1"/>
  <c r="E7" i="1"/>
  <c r="D8" i="1"/>
  <c r="E8" i="1"/>
  <c r="D9" i="1"/>
  <c r="E9" i="1"/>
  <c r="D11" i="1"/>
  <c r="E11" i="1"/>
  <c r="D12" i="1"/>
  <c r="J22" i="1"/>
  <c r="P12" i="4"/>
  <c r="Q12" i="4"/>
  <c r="N12" i="4" s="1"/>
  <c r="H22" i="1" s="1"/>
  <c r="J12" i="4"/>
  <c r="L6" i="4"/>
  <c r="M6" i="4"/>
  <c r="N6" i="4"/>
  <c r="O6" i="4"/>
  <c r="K6" i="4"/>
  <c r="E20" i="1" l="1"/>
  <c r="E17" i="1"/>
  <c r="E18" i="1"/>
  <c r="J23" i="1" s="1"/>
  <c r="G15" i="6"/>
  <c r="H13" i="6"/>
  <c r="E13" i="6"/>
  <c r="F13" i="6"/>
  <c r="O12" i="4"/>
  <c r="I22" i="1" s="1"/>
  <c r="M12" i="4"/>
  <c r="G22" i="1" s="1"/>
  <c r="K12" i="4"/>
  <c r="E22" i="1" s="1"/>
  <c r="L12" i="4"/>
  <c r="F22" i="1" s="1"/>
  <c r="G14" i="6"/>
  <c r="G16" i="6" s="1"/>
  <c r="J24" i="1" l="1"/>
  <c r="F23" i="1"/>
  <c r="F24" i="1" s="1"/>
  <c r="G19" i="6"/>
  <c r="F15" i="6"/>
  <c r="E14" i="6"/>
  <c r="E16" i="6" s="1"/>
  <c r="H14" i="6"/>
  <c r="H16" i="6" s="1"/>
  <c r="F14" i="6"/>
  <c r="F16" i="6" s="1"/>
  <c r="H15" i="6"/>
  <c r="E15" i="6"/>
  <c r="E23" i="1"/>
  <c r="E24" i="1" s="1"/>
  <c r="H23" i="1"/>
  <c r="H24" i="1" s="1"/>
  <c r="G23" i="1"/>
  <c r="G24" i="1" s="1"/>
  <c r="I23" i="1"/>
  <c r="I24" i="1" s="1"/>
  <c r="F24" i="11" l="1"/>
  <c r="G20" i="6"/>
  <c r="F19" i="6"/>
  <c r="H19" i="6"/>
  <c r="H20" i="6" s="1"/>
  <c r="E19" i="6"/>
  <c r="E20" i="6" s="1"/>
  <c r="J27" i="1"/>
  <c r="J28" i="1" s="1"/>
  <c r="E27" i="1"/>
  <c r="E28" i="1" s="1"/>
  <c r="G27" i="1"/>
  <c r="G28" i="1" s="1"/>
  <c r="I27" i="1"/>
  <c r="I28" i="1" s="1"/>
  <c r="F27" i="1"/>
  <c r="F28" i="1" s="1"/>
  <c r="H27" i="1"/>
  <c r="H28" i="1" s="1"/>
  <c r="E24" i="11" l="1"/>
  <c r="F20" i="6"/>
  <c r="I17" i="11"/>
  <c r="I16" i="11"/>
  <c r="F17" i="11"/>
  <c r="F16" i="11"/>
  <c r="D25" i="11"/>
  <c r="D24" i="11"/>
  <c r="D17" i="11"/>
  <c r="D16" i="11"/>
  <c r="G25" i="11"/>
  <c r="G24" i="11"/>
  <c r="G17" i="11"/>
  <c r="G16" i="11"/>
  <c r="E17" i="11"/>
  <c r="E16" i="11"/>
  <c r="H17" i="11"/>
  <c r="H16" i="11"/>
  <c r="F25" i="11"/>
  <c r="E25" i="1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CFF193D-B3FE-4A07-9DB7-CB2E55DDD946}" keepAlive="1" name="Query - Tabel1" description="Verbinding maken met de query Tabel1 in de werkmap." type="5" refreshedVersion="0" background="1" saveData="1">
    <dbPr connection="Provider=Microsoft.Mashup.OleDb.1;Data Source=$Workbook$;Location=Tabel1;Extended Properties=&quot;&quot;" command="SELECT * FROM [Tabel1]"/>
  </connection>
  <connection id="2" xr16:uid="{B354DBAA-96BA-4170-BD32-291662079794}" keepAlive="1" name="Query - Tabel3" description="Verbinding maken met de query Tabel3 in de werkmap." type="5" refreshedVersion="0" background="1" saveData="1">
    <dbPr connection="Provider=Microsoft.Mashup.OleDb.1;Data Source=$Workbook$;Location=Tabel3;Extended Properties=&quot;&quot;" command="SELECT * FROM [Tabel3]"/>
  </connection>
  <connection id="3" xr16:uid="{343D61BA-79A8-4A93-B390-21A826438E17}" keepAlive="1" name="Query - Tabel8" description="Verbinding maken met de query Tabel8 in de werkmap." type="5" refreshedVersion="0" background="1" saveData="1">
    <dbPr connection="Provider=Microsoft.Mashup.OleDb.1;Data Source=$Workbook$;Location=Tabel8;Extended Properties=&quot;&quot;" command="SELECT * FROM [Tabel8]"/>
  </connection>
</connections>
</file>

<file path=xl/sharedStrings.xml><?xml version="1.0" encoding="utf-8"?>
<sst xmlns="http://schemas.openxmlformats.org/spreadsheetml/2006/main" count="209" uniqueCount="145">
  <si>
    <t>Prijs gas</t>
  </si>
  <si>
    <t>Euro/m3</t>
  </si>
  <si>
    <t>Euro/kWh</t>
  </si>
  <si>
    <t>Jaarlijks gasverbruik</t>
  </si>
  <si>
    <t>m3/jaar</t>
  </si>
  <si>
    <t>Vaste kosten gasaansluiting per jaar</t>
  </si>
  <si>
    <t>Euro/jaar</t>
  </si>
  <si>
    <t>Benodigde aanvoertemperatuur voor de verwarming</t>
  </si>
  <si>
    <t>Benodigde aantal kWh voor de verwarming</t>
  </si>
  <si>
    <t>Graden Celsius</t>
  </si>
  <si>
    <t>Euro</t>
  </si>
  <si>
    <t>kWh/jaar</t>
  </si>
  <si>
    <t>Aanschaf en installatie warmtepomp</t>
  </si>
  <si>
    <t>Subsidie warmtepomp</t>
  </si>
  <si>
    <t>Aantal jaar</t>
  </si>
  <si>
    <t>Berekend</t>
  </si>
  <si>
    <t>Vul hier in hoeveel m3 gas per jaar verbruikt wordt</t>
  </si>
  <si>
    <t>Toelichting</t>
  </si>
  <si>
    <t>Geschatte rendement van de warmtepomp</t>
  </si>
  <si>
    <t>Hoe hoger de benodigde aanvoertemperatuur, hoe meer kWh de warmtepomp zal gebruiken</t>
  </si>
  <si>
    <t>Hoe hoger de benodigde aanvoertemperatuur, hoe hoger de kosten voor de elektriciteit</t>
  </si>
  <si>
    <t>Veld</t>
  </si>
  <si>
    <t>Hoe snel wordt de investering in de warmtepomp terugverdiend</t>
  </si>
  <si>
    <t>Prijs elektriciteit</t>
  </si>
  <si>
    <t>Grootheid</t>
  </si>
  <si>
    <t>https://www.klimaatexpert.com/warmtepomp/technisch/cop-scop-en-rendement</t>
  </si>
  <si>
    <t>Onderwerp</t>
  </si>
  <si>
    <t>Referentie</t>
  </si>
  <si>
    <t>Gemiddeld jaarverbruik warm tapwater</t>
  </si>
  <si>
    <t xml:space="preserve">https://www.milieucentraal.nl/energie-besparen/duurzaam-warm-water/bespaartips-warm-water/ </t>
  </si>
  <si>
    <t>Gekozen waarde</t>
  </si>
  <si>
    <t>270 m3 bij een huishouden van 4 personen</t>
  </si>
  <si>
    <t>Vaste kosten Liander gasaansluiting in 2022</t>
  </si>
  <si>
    <t>180,34 inclusief BTW bij een verbruik van tot 4000m3 per jaar</t>
  </si>
  <si>
    <t>https://www.liander.nl/consument/aansluitingen/tarieven2022/?ref=22711</t>
  </si>
  <si>
    <t>We gaan uit van 2,3 kWh stroom per m3 bespaard gasverbruik. Zie tabblad referenties.</t>
  </si>
  <si>
    <t>Meerkosten stroom</t>
  </si>
  <si>
    <t>Verschil verbruikskosten met alleen een gasketel, exclusief afschrijving</t>
  </si>
  <si>
    <t>Terugverdientijd warmtepomp in jaren</t>
  </si>
  <si>
    <t>https://www.milieucentraal.nl/energie-besparen/duurzaam-verwarmen-en-koelen/hybride-warmtepomp/</t>
  </si>
  <si>
    <t>Besparing gasverbruik hybride warmtepomp</t>
  </si>
  <si>
    <t>Extra stroomverbruik hybride warmtepomp</t>
  </si>
  <si>
    <t>Overzicht actuele energieprijzen</t>
  </si>
  <si>
    <t>https://www.overstappen.nl/energie/energieprijzen</t>
  </si>
  <si>
    <t>https://www.eigenhuis.nl/energie/maatregelen/duurzaam-verwarmen/warmtepomp/prijs-en-rendement#</t>
  </si>
  <si>
    <t>Overzicht aanschafwaarde warmtepompen</t>
  </si>
  <si>
    <t>nvt</t>
  </si>
  <si>
    <t>COP warm tapwater</t>
  </si>
  <si>
    <t>2,3kWh per m3 bespaard gas. Komt neer op een COP van ongeveer 4,3 voor de hybride warmtepomp.</t>
  </si>
  <si>
    <t>COP van 1,8, gebaseerd op tapwater van 55 graden Celsius</t>
  </si>
  <si>
    <t xml:space="preserve">Vul hier de contractprijs per m3 gas in. Zie Overige referenties voor huidige instaptarieven gas en elektriciteit. </t>
  </si>
  <si>
    <t>Vul hier de contractprijs per kWh in. Zie Overige referenties voor huidige instaptarieven gas en elektriciteit.</t>
  </si>
  <si>
    <t>Gasverbruik warm tapwater</t>
  </si>
  <si>
    <t>Gasverbruik tbv verwarming</t>
  </si>
  <si>
    <t>https://www.rvo.nl/subsidies-financiering/isde/woningeigenaren/warmtepomp</t>
  </si>
  <si>
    <t>30% van de verwachte of geoffreerde kosten inclusief installatie</t>
  </si>
  <si>
    <t>Jaarlijkse besparing met een all electric warmtepomp</t>
  </si>
  <si>
    <t>m3 besparing x tarief per m3</t>
  </si>
  <si>
    <t>kWh extra verbruik x tarief per kWh</t>
  </si>
  <si>
    <t>Minderkosten gas</t>
  </si>
  <si>
    <t>Indicatie besparing warmtepomp ten opzichte van gasketel</t>
  </si>
  <si>
    <t>Indicatie besparing hybride warmtepomp ten opzichte van gasketel</t>
  </si>
  <si>
    <t>Afgeleid van het ingevulde percentage besparing op gasverbruik</t>
  </si>
  <si>
    <t>Minder gasverbruik</t>
  </si>
  <si>
    <t>Meer stroomverbruik</t>
  </si>
  <si>
    <t>HUIDIGE SITUATIE</t>
  </si>
  <si>
    <t>Kosten gas</t>
  </si>
  <si>
    <t>Benodigde aantal kWh voor warm tapwater</t>
  </si>
  <si>
    <t>TOEKOMSTIGE SITUATIE</t>
  </si>
  <si>
    <t>Overige referenties</t>
  </si>
  <si>
    <t>SCOP</t>
  </si>
  <si>
    <t>Verwachte percentuele besparing op het gasverbruik</t>
  </si>
  <si>
    <t>Dit werkblad berekent de jaarlijkse besparing en terugverdientijd van een hybride warmtepomp op de energieverbruikskosten. Het werkblad berekent de besparing voor 4 verschillende situaties, afhankelijk van de ingeschatte effectiviteit van de hybride pomp. Die effectiviteit hangt onder andere af van de mate waarin een woning geïsoleerd is en van de eigenschappen en afstelling van de hybride warmtepomp. Op internet vind je schattingen die uiteenlopen van 40% tot 70% besparing. In het algemeen: hoe beter de woning beter geïsoleerd, des te groter de besparing, omdat de gasketel dan minder vaak hoeft bij te springen. Hoewel dit werkblad met zorg ontwikkeld is, blijven de uitkomsten indicatief en kunnen er - afhankelijk van specifieke omstandigheden - kleinere of grotere verschillen optreden met de werkelijkheid.</t>
  </si>
  <si>
    <t>Kosten elektriciteit voor tapwater en verwarming</t>
  </si>
  <si>
    <t>Gehanteerde waarden:</t>
  </si>
  <si>
    <t>Weging</t>
  </si>
  <si>
    <t>Detailblad COP waarden</t>
  </si>
  <si>
    <t>Gemiddeld rendement over het hele jaar. Zie detailblad COP waarden.</t>
  </si>
  <si>
    <t>40 tot 70%</t>
  </si>
  <si>
    <t>Watertemperatuur</t>
  </si>
  <si>
    <t>COP 15 graden buitentemperatuur</t>
  </si>
  <si>
    <t>COP 7 graden buitentemperatuur</t>
  </si>
  <si>
    <t>COP 2 graden buitentemperatuur</t>
  </si>
  <si>
    <t>COP -2 graden buitentemperatuur</t>
  </si>
  <si>
    <t>COP -7 graden buitentemperatuur</t>
  </si>
  <si>
    <t>Vul hier de vaste kosten van de gasaansluiting in. Voor Liander is dit in 2022 180,34 incl BTW  euro per jaar voor aansluitingen tussen 500 en 4000 m3 gas per jaar. Zie Tabblad Overige referenties.</t>
  </si>
  <si>
    <t xml:space="preserve">Dit werkblad berekent (indicatief) de jaarlijkse besparing en terugverdientijd van een all electric warmtepomp op de energieverbruikskosten. Het werkblad berekent de besparing afhankelijk van de benodigde aanvoertemperatuur van het verwarmingswater. Dit werkblad kan zowel gebruikt worden om algemeen inzicht te krijgen of een warmtepomp een realistisch alternatief is in een bestaande situatie èn om indicatief inzicht te krijgen in de besparing die met een specifieke warmtepomp bereikt kan worden. Hoewel dit werkblad met zorg ontwikkeld is, blijven de uitkomsten indicatief en kunnen er - afhankelijk van specifieke omstandigheden - kleinere of grotere verschillen optreden met de werkelijkheid. 
</t>
  </si>
  <si>
    <t>© Weesp Duurzaam. Ontwikkeling: Marc Verstift ism Huub Pennock; feedback is welkom op energiecoach@weespduurzaam.nl</t>
  </si>
  <si>
    <t>Versie</t>
  </si>
  <si>
    <t>Datum</t>
  </si>
  <si>
    <t>Wijzigingen</t>
  </si>
  <si>
    <t>1.0</t>
  </si>
  <si>
    <t>Auteur</t>
  </si>
  <si>
    <t>Marc Verstift</t>
  </si>
  <si>
    <t>Type</t>
  </si>
  <si>
    <t>Gasverbruik koken</t>
  </si>
  <si>
    <t xml:space="preserve">In het algemeen: hoe beter de woning is geïsoleerd, des te groter de besparing, omdat de gasketel dan minder vaak hoeft bij te springen. Op internet vind je schattingen die uiteenlopen van 40% tot 70% besparing Zie Tabblad Overige referenties. </t>
  </si>
  <si>
    <t>Dit tool berekent (indicatief) de jaarlijkse besparing met all electric warmtepompen en met hybride warmtepompen. Hoewel dit tool met zorg ontwikkeld is, blijven de uitkomsten indicatief en kunnen er - afhankelijk van specifieke omstandigheden - kleinere of grotere verschillen optreden met de werkelijkheid.</t>
  </si>
  <si>
    <t>All Electric</t>
  </si>
  <si>
    <t>Hybride</t>
  </si>
  <si>
    <t>Waarde</t>
  </si>
  <si>
    <t>Vul hier de verwachte subsidie in. De standaard ISDE subsidie is 30%. Als de warmtepomp niet voor subsidie in aanmerking komt vul dan 0 in. Zie ook tabblad Overige referenties.</t>
  </si>
  <si>
    <t>Gemiddeld gasverbruik voor koken op gas is 40 m3 gas per jaar. Vul nul in als er elektrisch gekookt wordt.</t>
  </si>
  <si>
    <t>REKENTOOL WARMTEPOMP</t>
  </si>
  <si>
    <t>Definitief</t>
  </si>
  <si>
    <t>2.0</t>
  </si>
  <si>
    <t>Dit verbruik is gemiddeld circa 50 m3 gas per persoon per jaar. Het totale  verbruik is onder meer afhankelijk van het aantal personen, douche-duur, gebruik ligbad en wel of geen quooker in de keuken. Zie ook tabblad Overige referenties. Vul hier het totaal geschatte verbruik in.Vul nul in bij gebruik van een elektrische boiler.</t>
  </si>
  <si>
    <t>https://ecoforest.com/wp-content/uploads/2021/08/DS_Ecoforest_heat_pumps_EN_v2022_01.pdf</t>
  </si>
  <si>
    <t>Titelblad met versiebeheer toegevoegd
Invulblad met uitkomsten toegevoegd
Standaard tapwatergebruik bijgesteld van 70 m3 gas naar 50 m3 gas ivm groeiend (kosten)bewustzijn bij bewoners
Gasverbruik bij koken op gas toegevoegd
Zelf invulbaar veld voor subsidie niet meer beperkt tot 30% ivm meerdere subsidiebronnen (ISDE, gemeente A'dam, …)
SCOP voor warm tapwater gewijzigd in SCOP bij 60 graden ipv 55 graden
Extra referentiedata toegevoegd voor SCOP berekening</t>
  </si>
  <si>
    <t>Gasverbruik voor koken</t>
  </si>
  <si>
    <t>40 m3 per jaar</t>
  </si>
  <si>
    <t>https://www.betermetgeld.nl/hoeveel-gas-verbruik-je-met-koken/</t>
  </si>
  <si>
    <t>Het totale gasverbruik minus het bovenstaand ingevulde gasverbruik voor  warm tapwater en koken.</t>
  </si>
  <si>
    <t>Noot 1) eventuele verschillen in kosten voor koken op gas en elektrisch koken worden in dit rekentool niet meegenomen.</t>
  </si>
  <si>
    <r>
      <t xml:space="preserve">Verschil verbruikskosten gasketel versus all electric warmtepomp </t>
    </r>
    <r>
      <rPr>
        <vertAlign val="superscript"/>
        <sz val="11"/>
        <color theme="1"/>
        <rFont val="Calibri"/>
        <family val="2"/>
        <scheme val="minor"/>
      </rPr>
      <t>1)</t>
    </r>
  </si>
  <si>
    <t>Vul hier de verwachte of geoffreerde aanschafkosten in van de warmtepomp inclusief installatie. De gemiddelde marktprijs van een all electric warmtepomp is circa 14.000 euro. De gemiddelde marktprijs van een hybride pomp is circa 8.000 euro. Zie tabblad Overige referenties.</t>
  </si>
  <si>
    <t>2. Kies kopiëren (bijv. CTRL-C of rechter muistoets en "kopiëren")</t>
  </si>
  <si>
    <t>3. Ga naar het coachverslag in Word</t>
  </si>
  <si>
    <t>4. Kies daar "Plakken speciaal" (drop down menuutje onder "Plakken")</t>
  </si>
  <si>
    <t>6. Vergroot of verklein het plaatje naar eigen wens</t>
  </si>
  <si>
    <t>Kopieerinstructie</t>
  </si>
  <si>
    <t>5. Kies "plakken als bitmap" (bespaart op bestandsgrootte)</t>
  </si>
  <si>
    <t>ISDE subsidie warmtepomp</t>
  </si>
  <si>
    <t>Standaardwaarde</t>
  </si>
  <si>
    <t>%</t>
  </si>
  <si>
    <t>UITKOMSTEN HYBRIDE WARMTEPOMP</t>
  </si>
  <si>
    <t>UITKOMSTEN ALL ELECTRIC WARMTEPOMP</t>
  </si>
  <si>
    <t>INVOER</t>
  </si>
  <si>
    <t>Selecteer de kaders die je in het coachverslag wil opnemen (één voor één of allemaal tegelijk)</t>
  </si>
  <si>
    <t>Besparing (ex afschrijving)</t>
  </si>
  <si>
    <t>Hoe beter de isolatie, hoe lager de benodigde temperatuur.</t>
  </si>
  <si>
    <t>Het aantal kWh is gebaseerd op een watertemperatuur van 60 graden</t>
  </si>
  <si>
    <t>‘NIET’ betekent dat de jaarlijkse kosten van de warmtepomp hoger zijn dan die van een CV ketel. 
(Nog) beter isoleren kan hier helpen om dat te veranderen.</t>
  </si>
  <si>
    <t>De kosten van het huidige gasverbruik exclusief koken, plus de vaste kosten voor de gasaansluiting</t>
  </si>
  <si>
    <t>Vul de 
groene velden in</t>
  </si>
  <si>
    <t>3.0</t>
  </si>
  <si>
    <t>Jaarlijkse besparing met een hybride warmtepomp</t>
  </si>
  <si>
    <t>"Samenvatting voor coachverslag" toegevoegd tbv inkopiëren in coachverslag
Subsidie gemeente Amsterdam Aardgasvrij toegevoegd
Invulblad vereenvoudigd
Logo vervangen en kleine cosmetische verbeteringen</t>
  </si>
  <si>
    <t>3.1</t>
  </si>
  <si>
    <t>Negatieve terugverdientijd hybride pomp hersteld
Subsidie gemeente Amsterdam gewijzigd in eventuele aanvullende subsidie</t>
  </si>
  <si>
    <t>Eventuele overige subsidies</t>
  </si>
  <si>
    <t>Mogelijke aanvullende subsidies, bijvoorbeeld op gemeentelijk niveau.</t>
  </si>
  <si>
    <t>VERSIE  3.2</t>
  </si>
  <si>
    <t>3.2</t>
  </si>
  <si>
    <t>Logo Noord Holland toegevoegd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</si>
</sst>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font>
      <sz val="11"/>
      <color theme="1"/>
      <name val="Calibri"/>
      <family val="2"/>
      <scheme val="minor"/>
    </font>
    <font>
      <b/>
      <sz val="11"/>
      <color theme="1"/>
      <name val="Calibri"/>
      <family val="2"/>
      <scheme val="minor"/>
    </font>
    <font>
      <sz val="10"/>
      <color rgb="FF000000"/>
      <name val="Helvetica Neue"/>
    </font>
    <font>
      <u/>
      <sz val="11"/>
      <color theme="10"/>
      <name val="Calibri"/>
      <family val="2"/>
      <scheme val="minor"/>
    </font>
    <font>
      <sz val="11"/>
      <color theme="1"/>
      <name val="Calibri"/>
      <family val="2"/>
      <scheme val="minor"/>
    </font>
    <font>
      <b/>
      <sz val="10"/>
      <color rgb="FF000000"/>
      <name val="Helvetica Neue"/>
    </font>
    <font>
      <sz val="11"/>
      <color rgb="FF000000"/>
      <name val="Calibri"/>
      <family val="2"/>
      <scheme val="minor"/>
    </font>
    <font>
      <sz val="16"/>
      <color theme="1"/>
      <name val="Calibri"/>
      <family val="2"/>
      <scheme val="minor"/>
    </font>
    <font>
      <sz val="36"/>
      <color theme="1"/>
      <name val="Calibri"/>
      <family val="2"/>
      <scheme val="minor"/>
    </font>
    <font>
      <vertAlign val="superscrip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0EB9A"/>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116">
    <xf numFmtId="0" fontId="0" fillId="0" borderId="0" xfId="0"/>
    <xf numFmtId="0" fontId="0" fillId="2" borderId="0" xfId="0" applyFill="1" applyAlignment="1">
      <alignment vertical="top"/>
    </xf>
    <xf numFmtId="0" fontId="0" fillId="2" borderId="0" xfId="0" applyFill="1" applyAlignment="1">
      <alignment horizontal="left" vertical="top"/>
    </xf>
    <xf numFmtId="0" fontId="0" fillId="2" borderId="0" xfId="0" applyFill="1" applyAlignment="1">
      <alignment horizontal="center" vertical="top"/>
    </xf>
    <xf numFmtId="1" fontId="0" fillId="2" borderId="1" xfId="0" applyNumberFormat="1" applyFill="1" applyBorder="1" applyAlignment="1">
      <alignment horizontal="right" vertical="top"/>
    </xf>
    <xf numFmtId="1" fontId="0" fillId="2" borderId="1" xfId="0" applyNumberFormat="1" applyFill="1" applyBorder="1" applyAlignment="1">
      <alignment vertical="top"/>
    </xf>
    <xf numFmtId="0" fontId="1" fillId="2" borderId="0" xfId="0" applyFont="1" applyFill="1" applyAlignment="1">
      <alignment vertical="top"/>
    </xf>
    <xf numFmtId="1" fontId="0" fillId="2" borderId="0" xfId="0" applyNumberFormat="1" applyFill="1" applyAlignment="1">
      <alignment vertical="top"/>
    </xf>
    <xf numFmtId="0" fontId="1" fillId="2" borderId="0" xfId="0" applyFont="1" applyFill="1" applyAlignment="1">
      <alignment vertical="top" wrapText="1"/>
    </xf>
    <xf numFmtId="0" fontId="0" fillId="2" borderId="0" xfId="0" applyFill="1" applyAlignment="1">
      <alignment vertical="top" wrapText="1"/>
    </xf>
    <xf numFmtId="0" fontId="0" fillId="2" borderId="0" xfId="0" applyFill="1" applyAlignment="1">
      <alignment horizontal="left" vertical="top" wrapText="1"/>
    </xf>
    <xf numFmtId="1" fontId="1" fillId="4" borderId="1" xfId="0" applyNumberFormat="1" applyFont="1" applyFill="1" applyBorder="1" applyAlignment="1">
      <alignment horizontal="right" vertical="top"/>
    </xf>
    <xf numFmtId="0" fontId="1" fillId="2" borderId="0" xfId="0" applyFont="1" applyFill="1" applyAlignment="1">
      <alignment horizontal="right" vertical="top"/>
    </xf>
    <xf numFmtId="0" fontId="1" fillId="2" borderId="0" xfId="0" applyFont="1" applyFill="1" applyAlignment="1">
      <alignment horizontal="left" vertical="top"/>
    </xf>
    <xf numFmtId="0" fontId="3" fillId="0" borderId="0" xfId="1" applyAlignment="1">
      <alignment vertical="center"/>
    </xf>
    <xf numFmtId="0" fontId="3" fillId="0" borderId="0" xfId="1"/>
    <xf numFmtId="0" fontId="1" fillId="0" borderId="0" xfId="0" applyFont="1"/>
    <xf numFmtId="0" fontId="0" fillId="0" borderId="0" xfId="0" applyAlignment="1">
      <alignment vertical="top" wrapText="1"/>
    </xf>
    <xf numFmtId="1" fontId="0" fillId="2" borderId="0" xfId="0" applyNumberFormat="1" applyFill="1" applyAlignment="1">
      <alignment horizontal="right" vertical="top"/>
    </xf>
    <xf numFmtId="0" fontId="1" fillId="2" borderId="0" xfId="0" applyFont="1" applyFill="1" applyAlignment="1">
      <alignment horizontal="left" vertical="top" wrapText="1"/>
    </xf>
    <xf numFmtId="0" fontId="1" fillId="2" borderId="0" xfId="0" applyFont="1" applyFill="1" applyAlignment="1">
      <alignment horizontal="center" vertical="top"/>
    </xf>
    <xf numFmtId="0" fontId="3" fillId="0" borderId="0" xfId="1" applyAlignment="1">
      <alignment vertical="top"/>
    </xf>
    <xf numFmtId="0" fontId="1" fillId="0" borderId="0" xfId="0" applyFont="1" applyAlignment="1">
      <alignment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center" vertical="top"/>
    </xf>
    <xf numFmtId="0" fontId="3" fillId="0" borderId="0" xfId="1" applyFill="1" applyAlignment="1">
      <alignment vertical="center"/>
    </xf>
    <xf numFmtId="164" fontId="0" fillId="0" borderId="1" xfId="0" applyNumberFormat="1" applyBorder="1" applyAlignment="1">
      <alignment horizontal="right" vertical="top"/>
    </xf>
    <xf numFmtId="164" fontId="0" fillId="0" borderId="0" xfId="0" applyNumberFormat="1"/>
    <xf numFmtId="0" fontId="1" fillId="0" borderId="0" xfId="0" applyFont="1" applyAlignment="1">
      <alignment horizontal="right"/>
    </xf>
    <xf numFmtId="164" fontId="1" fillId="0" borderId="0" xfId="0" applyNumberFormat="1" applyFont="1"/>
    <xf numFmtId="9" fontId="5" fillId="2" borderId="1" xfId="2" applyFont="1" applyFill="1" applyBorder="1" applyAlignment="1" applyProtection="1">
      <alignment horizontal="right" vertical="top" wrapText="1"/>
    </xf>
    <xf numFmtId="0" fontId="1" fillId="2" borderId="1" xfId="0" applyFont="1" applyFill="1" applyBorder="1" applyAlignment="1">
      <alignment horizontal="right" vertical="top"/>
    </xf>
    <xf numFmtId="9" fontId="0" fillId="2" borderId="0" xfId="2" applyFont="1" applyFill="1" applyAlignment="1">
      <alignment vertical="top" wrapText="1"/>
    </xf>
    <xf numFmtId="0" fontId="0" fillId="2" borderId="0" xfId="0" applyFill="1"/>
    <xf numFmtId="0" fontId="0" fillId="2" borderId="1" xfId="0" applyFill="1" applyBorder="1" applyAlignment="1">
      <alignment horizontal="left" vertical="top"/>
    </xf>
    <xf numFmtId="0" fontId="0" fillId="2" borderId="1" xfId="0" applyFill="1" applyBorder="1" applyAlignment="1">
      <alignment horizontal="left" vertical="top" wrapText="1"/>
    </xf>
    <xf numFmtId="2" fontId="6" fillId="3" borderId="1" xfId="0" applyNumberFormat="1" applyFont="1" applyFill="1" applyBorder="1" applyAlignment="1" applyProtection="1">
      <alignment horizontal="right" vertical="top" wrapText="1"/>
      <protection locked="0"/>
    </xf>
    <xf numFmtId="1" fontId="6" fillId="3" borderId="1" xfId="0" applyNumberFormat="1" applyFont="1" applyFill="1" applyBorder="1" applyAlignment="1" applyProtection="1">
      <alignment horizontal="right" vertical="top" wrapText="1"/>
      <protection locked="0"/>
    </xf>
    <xf numFmtId="0" fontId="0" fillId="2" borderId="0" xfId="0" applyFill="1" applyAlignment="1">
      <alignment horizontal="right" vertical="top"/>
    </xf>
    <xf numFmtId="1" fontId="2" fillId="2" borderId="0" xfId="0" applyNumberFormat="1" applyFont="1" applyFill="1" applyAlignment="1">
      <alignment horizontal="right" vertical="top" wrapText="1"/>
    </xf>
    <xf numFmtId="0" fontId="0" fillId="2" borderId="0" xfId="0" applyFill="1" applyAlignment="1">
      <alignment horizontal="center"/>
    </xf>
    <xf numFmtId="9" fontId="0" fillId="2" borderId="1" xfId="2" applyFont="1" applyFill="1" applyBorder="1" applyAlignment="1" applyProtection="1">
      <alignment horizontal="right" vertical="top" wrapText="1"/>
    </xf>
    <xf numFmtId="0" fontId="0" fillId="2" borderId="12" xfId="0" applyFill="1" applyBorder="1" applyAlignment="1">
      <alignment vertical="top"/>
    </xf>
    <xf numFmtId="1" fontId="1" fillId="4" borderId="13" xfId="0" applyNumberFormat="1" applyFont="1" applyFill="1" applyBorder="1" applyAlignment="1">
      <alignment horizontal="right" vertical="top" wrapText="1"/>
    </xf>
    <xf numFmtId="1" fontId="1" fillId="4" borderId="13" xfId="0" applyNumberFormat="1" applyFont="1" applyFill="1" applyBorder="1" applyAlignment="1">
      <alignment horizontal="right" vertical="top"/>
    </xf>
    <xf numFmtId="1" fontId="1" fillId="4" borderId="14" xfId="0" applyNumberFormat="1" applyFont="1" applyFill="1" applyBorder="1" applyAlignment="1">
      <alignment horizontal="right" vertical="top"/>
    </xf>
    <xf numFmtId="1" fontId="1" fillId="4" borderId="1" xfId="0" applyNumberFormat="1" applyFont="1" applyFill="1" applyBorder="1" applyAlignment="1">
      <alignment vertical="top"/>
    </xf>
    <xf numFmtId="0" fontId="0" fillId="3" borderId="1" xfId="0" applyFill="1" applyBorder="1" applyAlignment="1" applyProtection="1">
      <alignment horizontal="right" vertical="top"/>
      <protection locked="0"/>
    </xf>
    <xf numFmtId="2" fontId="2" fillId="2" borderId="1" xfId="0" applyNumberFormat="1" applyFont="1" applyFill="1" applyBorder="1" applyAlignment="1">
      <alignment horizontal="right" vertical="top" wrapText="1"/>
    </xf>
    <xf numFmtId="3" fontId="2" fillId="2" borderId="1" xfId="0" applyNumberFormat="1" applyFont="1" applyFill="1" applyBorder="1" applyAlignment="1">
      <alignment horizontal="right" vertical="top" wrapText="1"/>
    </xf>
    <xf numFmtId="9" fontId="0" fillId="2" borderId="0" xfId="0" applyNumberFormat="1" applyFill="1" applyAlignment="1">
      <alignment vertical="top"/>
    </xf>
    <xf numFmtId="0" fontId="0" fillId="2" borderId="1" xfId="0" applyFill="1" applyBorder="1" applyAlignment="1">
      <alignment vertical="top"/>
    </xf>
    <xf numFmtId="0" fontId="1" fillId="2" borderId="1" xfId="0" applyFont="1" applyFill="1" applyBorder="1" applyAlignment="1">
      <alignment horizontal="left" vertical="top"/>
    </xf>
    <xf numFmtId="17" fontId="0" fillId="2" borderId="1" xfId="0" applyNumberFormat="1" applyFill="1" applyBorder="1" applyAlignment="1">
      <alignment horizontal="left" vertical="top"/>
    </xf>
    <xf numFmtId="15" fontId="0" fillId="2" borderId="1" xfId="0" applyNumberFormat="1" applyFill="1" applyBorder="1" applyAlignment="1">
      <alignment horizontal="left" vertical="top"/>
    </xf>
    <xf numFmtId="0" fontId="7" fillId="2" borderId="0" xfId="0" applyFont="1" applyFill="1"/>
    <xf numFmtId="0" fontId="8" fillId="2" borderId="0" xfId="0" applyFont="1" applyFill="1"/>
    <xf numFmtId="0" fontId="0" fillId="2" borderId="1" xfId="0" applyFill="1" applyBorder="1" applyAlignment="1">
      <alignment vertical="top" wrapText="1"/>
    </xf>
    <xf numFmtId="2" fontId="0" fillId="2" borderId="1" xfId="0" applyNumberFormat="1" applyFill="1" applyBorder="1" applyAlignment="1">
      <alignment vertical="top" wrapText="1"/>
    </xf>
    <xf numFmtId="1" fontId="0" fillId="2" borderId="1" xfId="0" applyNumberFormat="1" applyFill="1" applyBorder="1" applyAlignment="1">
      <alignment vertical="top" wrapText="1"/>
    </xf>
    <xf numFmtId="0" fontId="1" fillId="2" borderId="15" xfId="0" applyFont="1" applyFill="1" applyBorder="1" applyAlignment="1">
      <alignment horizontal="left" vertical="top" wrapText="1"/>
    </xf>
    <xf numFmtId="0" fontId="1" fillId="2" borderId="16" xfId="0" applyFont="1" applyFill="1" applyBorder="1" applyAlignment="1">
      <alignment horizontal="left" vertical="top" wrapText="1"/>
    </xf>
    <xf numFmtId="0" fontId="0" fillId="2" borderId="17" xfId="0" applyFill="1" applyBorder="1" applyAlignment="1">
      <alignment vertical="top"/>
    </xf>
    <xf numFmtId="0" fontId="0" fillId="2" borderId="18" xfId="0" applyFill="1" applyBorder="1" applyAlignment="1">
      <alignment vertical="top"/>
    </xf>
    <xf numFmtId="15" fontId="0" fillId="2" borderId="1" xfId="0" applyNumberFormat="1" applyFill="1" applyBorder="1" applyAlignment="1">
      <alignment horizontal="left" vertical="top" wrapText="1"/>
    </xf>
    <xf numFmtId="0" fontId="0" fillId="2" borderId="11" xfId="0" applyFill="1" applyBorder="1" applyAlignment="1">
      <alignment horizontal="left" vertical="top" wrapText="1"/>
    </xf>
    <xf numFmtId="0" fontId="0" fillId="2" borderId="11" xfId="0" applyFill="1" applyBorder="1" applyAlignment="1">
      <alignment vertical="top" wrapText="1"/>
    </xf>
    <xf numFmtId="0" fontId="0" fillId="2" borderId="8" xfId="0" applyFill="1" applyBorder="1" applyAlignment="1">
      <alignment horizontal="left" vertical="top" wrapText="1"/>
    </xf>
    <xf numFmtId="0" fontId="0" fillId="2" borderId="19" xfId="0" applyFill="1" applyBorder="1" applyAlignment="1">
      <alignment vertical="top" wrapText="1"/>
    </xf>
    <xf numFmtId="0" fontId="0" fillId="2" borderId="20" xfId="0" applyFill="1" applyBorder="1" applyAlignment="1">
      <alignment horizontal="left" vertical="top" wrapText="1"/>
    </xf>
    <xf numFmtId="0" fontId="0" fillId="2" borderId="1" xfId="0" applyFill="1" applyBorder="1" applyAlignment="1">
      <alignment horizontal="right" vertical="top" wrapText="1"/>
    </xf>
    <xf numFmtId="0" fontId="0" fillId="2" borderId="10" xfId="0" applyFill="1" applyBorder="1" applyAlignment="1">
      <alignment horizontal="right" vertical="top" wrapText="1"/>
    </xf>
    <xf numFmtId="1" fontId="6" fillId="2" borderId="1" xfId="0" applyNumberFormat="1" applyFont="1" applyFill="1" applyBorder="1" applyAlignment="1">
      <alignment horizontal="right" vertical="top" wrapText="1"/>
    </xf>
    <xf numFmtId="0" fontId="0" fillId="2" borderId="1" xfId="0" applyFill="1" applyBorder="1" applyAlignment="1">
      <alignment horizontal="right" vertical="top"/>
    </xf>
    <xf numFmtId="0" fontId="0" fillId="2" borderId="19" xfId="0" applyFill="1" applyBorder="1" applyAlignment="1">
      <alignment horizontal="left" vertical="top" wrapText="1"/>
    </xf>
    <xf numFmtId="0" fontId="0" fillId="2" borderId="16" xfId="0" applyFill="1" applyBorder="1" applyAlignment="1">
      <alignment vertical="top"/>
    </xf>
    <xf numFmtId="9" fontId="0" fillId="2" borderId="1" xfId="2" applyFont="1" applyFill="1" applyBorder="1" applyAlignment="1" applyProtection="1">
      <alignment vertical="top" wrapText="1"/>
    </xf>
    <xf numFmtId="0" fontId="0" fillId="2" borderId="22" xfId="0" applyFill="1" applyBorder="1" applyAlignment="1">
      <alignment horizontal="left" vertical="top" wrapText="1"/>
    </xf>
    <xf numFmtId="0" fontId="0" fillId="2" borderId="22" xfId="0" applyFill="1" applyBorder="1" applyAlignment="1">
      <alignment vertical="top" wrapText="1"/>
    </xf>
    <xf numFmtId="0" fontId="0" fillId="2" borderId="13" xfId="0" applyFill="1" applyBorder="1" applyAlignment="1">
      <alignment vertical="top"/>
    </xf>
    <xf numFmtId="0" fontId="0" fillId="2" borderId="5" xfId="0" applyFill="1" applyBorder="1" applyAlignment="1">
      <alignment vertical="top"/>
    </xf>
    <xf numFmtId="1" fontId="1" fillId="4" borderId="5" xfId="0" applyNumberFormat="1" applyFont="1" applyFill="1" applyBorder="1" applyAlignment="1">
      <alignment horizontal="right" vertical="top" wrapText="1"/>
    </xf>
    <xf numFmtId="1" fontId="1" fillId="4" borderId="5" xfId="0" applyNumberFormat="1" applyFont="1" applyFill="1" applyBorder="1" applyAlignment="1">
      <alignment horizontal="right" vertical="top"/>
    </xf>
    <xf numFmtId="1" fontId="1" fillId="4" borderId="9" xfId="0" applyNumberFormat="1" applyFont="1" applyFill="1" applyBorder="1" applyAlignment="1">
      <alignment horizontal="right" vertical="top"/>
    </xf>
    <xf numFmtId="0" fontId="0" fillId="2" borderId="21" xfId="0" applyFill="1" applyBorder="1" applyAlignment="1">
      <alignment vertical="top" wrapText="1"/>
    </xf>
    <xf numFmtId="0" fontId="0" fillId="2" borderId="12" xfId="0" applyFill="1" applyBorder="1" applyAlignment="1">
      <alignment horizontal="left" vertical="top"/>
    </xf>
    <xf numFmtId="0" fontId="0" fillId="2" borderId="12" xfId="0" applyFill="1" applyBorder="1" applyAlignment="1">
      <alignment horizontal="center" vertical="top"/>
    </xf>
    <xf numFmtId="2" fontId="6" fillId="2" borderId="5" xfId="0" applyNumberFormat="1" applyFont="1" applyFill="1" applyBorder="1" applyAlignment="1">
      <alignment horizontal="right" vertical="top" wrapText="1"/>
    </xf>
    <xf numFmtId="2" fontId="6" fillId="2" borderId="1" xfId="0" applyNumberFormat="1" applyFont="1" applyFill="1" applyBorder="1" applyAlignment="1">
      <alignment horizontal="right" vertical="top" wrapText="1"/>
    </xf>
    <xf numFmtId="1" fontId="6" fillId="2" borderId="13" xfId="0" applyNumberFormat="1" applyFont="1" applyFill="1" applyBorder="1" applyAlignment="1">
      <alignment horizontal="right" vertical="top" wrapText="1"/>
    </xf>
    <xf numFmtId="0" fontId="1" fillId="4" borderId="6" xfId="0" applyFont="1" applyFill="1" applyBorder="1" applyAlignment="1">
      <alignment horizontal="left" vertical="top" wrapText="1"/>
    </xf>
    <xf numFmtId="0" fontId="1" fillId="4" borderId="7" xfId="0" applyFont="1" applyFill="1" applyBorder="1" applyAlignment="1">
      <alignment horizontal="left" vertical="top" wrapText="1"/>
    </xf>
    <xf numFmtId="0" fontId="0" fillId="2" borderId="15" xfId="0" applyFill="1" applyBorder="1" applyAlignment="1">
      <alignment vertical="top"/>
    </xf>
    <xf numFmtId="0" fontId="0" fillId="2" borderId="23" xfId="0" applyFill="1" applyBorder="1" applyAlignment="1">
      <alignment horizontal="left" vertical="top" wrapText="1"/>
    </xf>
    <xf numFmtId="0" fontId="1" fillId="4" borderId="7" xfId="0" applyFont="1" applyFill="1" applyBorder="1" applyAlignment="1">
      <alignment horizontal="right" vertical="top"/>
    </xf>
    <xf numFmtId="0" fontId="1" fillId="4" borderId="6" xfId="0" applyFont="1" applyFill="1" applyBorder="1" applyAlignment="1">
      <alignment vertical="top"/>
    </xf>
    <xf numFmtId="0" fontId="1" fillId="4" borderId="7" xfId="0" applyFont="1" applyFill="1" applyBorder="1" applyAlignment="1">
      <alignment vertical="top"/>
    </xf>
    <xf numFmtId="0" fontId="0" fillId="2" borderId="0" xfId="0" applyFill="1" applyAlignment="1">
      <alignment horizontal="right" vertical="top" wrapText="1"/>
    </xf>
    <xf numFmtId="0" fontId="1" fillId="4" borderId="7" xfId="0" applyFont="1" applyFill="1" applyBorder="1" applyAlignment="1">
      <alignment horizontal="right" vertical="top" wrapText="1"/>
    </xf>
    <xf numFmtId="0" fontId="1" fillId="4" borderId="24" xfId="0" applyFont="1" applyFill="1" applyBorder="1" applyAlignment="1">
      <alignment vertical="top"/>
    </xf>
    <xf numFmtId="1" fontId="6" fillId="2" borderId="5" xfId="0" applyNumberFormat="1" applyFont="1" applyFill="1" applyBorder="1" applyAlignment="1">
      <alignment horizontal="right" vertical="top" wrapText="1"/>
    </xf>
    <xf numFmtId="0" fontId="1" fillId="2" borderId="15" xfId="0" applyFont="1" applyFill="1" applyBorder="1" applyAlignment="1">
      <alignment vertical="top"/>
    </xf>
    <xf numFmtId="0" fontId="0" fillId="2" borderId="0" xfId="0" applyFill="1" applyAlignment="1">
      <alignment horizontal="left" vertical="top" wrapText="1"/>
    </xf>
    <xf numFmtId="0" fontId="1" fillId="4" borderId="1" xfId="0" applyFont="1" applyFill="1" applyBorder="1" applyAlignment="1">
      <alignment horizontal="center" vertical="top" wrapText="1"/>
    </xf>
    <xf numFmtId="0" fontId="1" fillId="4" borderId="10" xfId="0" applyFont="1" applyFill="1" applyBorder="1" applyAlignment="1">
      <alignment horizontal="center" vertical="top" wrapText="1"/>
    </xf>
    <xf numFmtId="0" fontId="1" fillId="2" borderId="15" xfId="0" applyFont="1" applyFill="1" applyBorder="1" applyAlignment="1">
      <alignment horizontal="center" vertical="top"/>
    </xf>
    <xf numFmtId="0" fontId="1" fillId="2" borderId="16" xfId="0" applyFont="1" applyFill="1" applyBorder="1" applyAlignment="1">
      <alignment horizontal="center" vertical="top"/>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0" xfId="0" applyFont="1" applyFill="1" applyAlignment="1">
      <alignment horizontal="left" vertical="top"/>
    </xf>
    <xf numFmtId="0" fontId="1" fillId="4" borderId="2" xfId="0" applyFont="1" applyFill="1" applyBorder="1" applyAlignment="1">
      <alignment horizontal="center" vertical="top"/>
    </xf>
    <xf numFmtId="0" fontId="1" fillId="4" borderId="3" xfId="0" applyFont="1" applyFill="1" applyBorder="1" applyAlignment="1">
      <alignment horizontal="center" vertical="top"/>
    </xf>
    <xf numFmtId="0" fontId="1" fillId="4" borderId="4" xfId="0" applyFont="1" applyFill="1" applyBorder="1" applyAlignment="1">
      <alignment horizontal="center" vertical="top"/>
    </xf>
    <xf numFmtId="0" fontId="1" fillId="4" borderId="1" xfId="0" applyFont="1" applyFill="1" applyBorder="1" applyAlignment="1">
      <alignment horizontal="center" vertical="top"/>
    </xf>
    <xf numFmtId="0" fontId="1" fillId="2" borderId="20" xfId="0" applyFont="1" applyFill="1" applyBorder="1" applyAlignment="1">
      <alignment horizontal="left" vertical="top"/>
    </xf>
  </cellXfs>
  <cellStyles count="3">
    <cellStyle name="Hyperlink" xfId="1" builtinId="8"/>
    <cellStyle name="Procent" xfId="2" builtinId="5"/>
    <cellStyle name="Standaard" xfId="0" builtinId="0"/>
  </cellStyles>
  <dxfs count="0"/>
  <tableStyles count="0" defaultTableStyle="TableStyleMedium2" defaultPivotStyle="PivotStyleLight16"/>
  <colors>
    <mruColors>
      <color rgb="FF000000"/>
      <color rgb="FFB0EB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3.jpg@01D9059C.38BE8F7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3.jpg@01D9059C.38BE8F7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3.jpg@01D9059C.38BE8F7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3.jpg@01D9059C.38BE8F70"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2.png"/><Relationship Id="rId5" Type="http://schemas.openxmlformats.org/officeDocument/2006/relationships/image" Target="cid:image003.jpg@01D9059C.38BE8F70" TargetMode="External"/><Relationship Id="rId4"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3.jpg@01D9059C.38BE8F7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2804159</xdr:colOff>
      <xdr:row>0</xdr:row>
      <xdr:rowOff>137160</xdr:rowOff>
    </xdr:from>
    <xdr:to>
      <xdr:col>4</xdr:col>
      <xdr:colOff>883920</xdr:colOff>
      <xdr:row>2</xdr:row>
      <xdr:rowOff>30127</xdr:rowOff>
    </xdr:to>
    <xdr:pic>
      <xdr:nvPicPr>
        <xdr:cNvPr id="3" name="Afbeelding 2">
          <a:extLst>
            <a:ext uri="{FF2B5EF4-FFF2-40B4-BE49-F238E27FC236}">
              <a16:creationId xmlns:a16="http://schemas.microsoft.com/office/drawing/2014/main" id="{D57311B7-AE52-EBFA-6440-96695BC44005}"/>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370319" y="137160"/>
          <a:ext cx="1447801" cy="746407"/>
        </a:xfrm>
        <a:prstGeom prst="rect">
          <a:avLst/>
        </a:prstGeom>
        <a:noFill/>
        <a:ln>
          <a:noFill/>
        </a:ln>
      </xdr:spPr>
    </xdr:pic>
    <xdr:clientData/>
  </xdr:twoCellAnchor>
  <xdr:twoCellAnchor editAs="oneCell">
    <xdr:from>
      <xdr:col>4</xdr:col>
      <xdr:colOff>982980</xdr:colOff>
      <xdr:row>0</xdr:row>
      <xdr:rowOff>142036</xdr:rowOff>
    </xdr:from>
    <xdr:to>
      <xdr:col>6</xdr:col>
      <xdr:colOff>120462</xdr:colOff>
      <xdr:row>2</xdr:row>
      <xdr:rowOff>38099</xdr:rowOff>
    </xdr:to>
    <xdr:pic>
      <xdr:nvPicPr>
        <xdr:cNvPr id="5" name="Afbeelding 4">
          <a:extLst>
            <a:ext uri="{FF2B5EF4-FFF2-40B4-BE49-F238E27FC236}">
              <a16:creationId xmlns:a16="http://schemas.microsoft.com/office/drawing/2014/main" id="{E8E6DA19-7B42-4713-8221-1304B71E4800}"/>
            </a:ext>
          </a:extLst>
        </xdr:cNvPr>
        <xdr:cNvPicPr>
          <a:picLocks noChangeAspect="1"/>
        </xdr:cNvPicPr>
      </xdr:nvPicPr>
      <xdr:blipFill>
        <a:blip xmlns:r="http://schemas.openxmlformats.org/officeDocument/2006/relationships" r:embed="rId3"/>
        <a:stretch>
          <a:fillRect/>
        </a:stretch>
      </xdr:blipFill>
      <xdr:spPr>
        <a:xfrm>
          <a:off x="7917180" y="142036"/>
          <a:ext cx="1126302" cy="7495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423333</xdr:colOff>
      <xdr:row>0</xdr:row>
      <xdr:rowOff>59267</xdr:rowOff>
    </xdr:from>
    <xdr:to>
      <xdr:col>9</xdr:col>
      <xdr:colOff>169334</xdr:colOff>
      <xdr:row>1</xdr:row>
      <xdr:rowOff>619407</xdr:rowOff>
    </xdr:to>
    <xdr:pic>
      <xdr:nvPicPr>
        <xdr:cNvPr id="2" name="Afbeelding 1">
          <a:extLst>
            <a:ext uri="{FF2B5EF4-FFF2-40B4-BE49-F238E27FC236}">
              <a16:creationId xmlns:a16="http://schemas.microsoft.com/office/drawing/2014/main" id="{247053B2-C0FF-4201-B672-C811E4AC50B8}"/>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9550400" y="59267"/>
          <a:ext cx="1447801" cy="746407"/>
        </a:xfrm>
        <a:prstGeom prst="rect">
          <a:avLst/>
        </a:prstGeom>
        <a:noFill/>
        <a:ln>
          <a:noFill/>
        </a:ln>
      </xdr:spPr>
    </xdr:pic>
    <xdr:clientData/>
  </xdr:twoCellAnchor>
  <xdr:twoCellAnchor editAs="oneCell">
    <xdr:from>
      <xdr:col>9</xdr:col>
      <xdr:colOff>304800</xdr:colOff>
      <xdr:row>0</xdr:row>
      <xdr:rowOff>76200</xdr:rowOff>
    </xdr:from>
    <xdr:to>
      <xdr:col>11</xdr:col>
      <xdr:colOff>127236</xdr:colOff>
      <xdr:row>1</xdr:row>
      <xdr:rowOff>639436</xdr:rowOff>
    </xdr:to>
    <xdr:pic>
      <xdr:nvPicPr>
        <xdr:cNvPr id="3" name="Afbeelding 2">
          <a:extLst>
            <a:ext uri="{FF2B5EF4-FFF2-40B4-BE49-F238E27FC236}">
              <a16:creationId xmlns:a16="http://schemas.microsoft.com/office/drawing/2014/main" id="{4D8404AC-6AE7-4CA5-B9AE-698C32705260}"/>
            </a:ext>
          </a:extLst>
        </xdr:cNvPr>
        <xdr:cNvPicPr>
          <a:picLocks noChangeAspect="1"/>
        </xdr:cNvPicPr>
      </xdr:nvPicPr>
      <xdr:blipFill>
        <a:blip xmlns:r="http://schemas.openxmlformats.org/officeDocument/2006/relationships" r:embed="rId3"/>
        <a:stretch>
          <a:fillRect/>
        </a:stretch>
      </xdr:blipFill>
      <xdr:spPr>
        <a:xfrm>
          <a:off x="11133667" y="76200"/>
          <a:ext cx="1126302" cy="7495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304800</xdr:colOff>
      <xdr:row>0</xdr:row>
      <xdr:rowOff>76200</xdr:rowOff>
    </xdr:from>
    <xdr:to>
      <xdr:col>8</xdr:col>
      <xdr:colOff>361951</xdr:colOff>
      <xdr:row>2</xdr:row>
      <xdr:rowOff>470182</xdr:rowOff>
    </xdr:to>
    <xdr:pic>
      <xdr:nvPicPr>
        <xdr:cNvPr id="2" name="Afbeelding 1">
          <a:extLst>
            <a:ext uri="{FF2B5EF4-FFF2-40B4-BE49-F238E27FC236}">
              <a16:creationId xmlns:a16="http://schemas.microsoft.com/office/drawing/2014/main" id="{0FAF2EFD-5ADA-463A-BF1C-D5C3A161AAF1}"/>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268200" y="76200"/>
          <a:ext cx="1447801" cy="746407"/>
        </a:xfrm>
        <a:prstGeom prst="rect">
          <a:avLst/>
        </a:prstGeom>
        <a:noFill/>
        <a:ln>
          <a:noFill/>
        </a:ln>
      </xdr:spPr>
    </xdr:pic>
    <xdr:clientData/>
  </xdr:twoCellAnchor>
  <xdr:twoCellAnchor editAs="oneCell">
    <xdr:from>
      <xdr:col>8</xdr:col>
      <xdr:colOff>504825</xdr:colOff>
      <xdr:row>0</xdr:row>
      <xdr:rowOff>57150</xdr:rowOff>
    </xdr:from>
    <xdr:to>
      <xdr:col>10</xdr:col>
      <xdr:colOff>278577</xdr:colOff>
      <xdr:row>2</xdr:row>
      <xdr:rowOff>454228</xdr:rowOff>
    </xdr:to>
    <xdr:pic>
      <xdr:nvPicPr>
        <xdr:cNvPr id="3" name="Afbeelding 2">
          <a:extLst>
            <a:ext uri="{FF2B5EF4-FFF2-40B4-BE49-F238E27FC236}">
              <a16:creationId xmlns:a16="http://schemas.microsoft.com/office/drawing/2014/main" id="{413EB686-30C3-4CF7-963A-730D2892BBB4}"/>
            </a:ext>
          </a:extLst>
        </xdr:cNvPr>
        <xdr:cNvPicPr>
          <a:picLocks noChangeAspect="1"/>
        </xdr:cNvPicPr>
      </xdr:nvPicPr>
      <xdr:blipFill>
        <a:blip xmlns:r="http://schemas.openxmlformats.org/officeDocument/2006/relationships" r:embed="rId3"/>
        <a:stretch>
          <a:fillRect/>
        </a:stretch>
      </xdr:blipFill>
      <xdr:spPr>
        <a:xfrm>
          <a:off x="13858875" y="57150"/>
          <a:ext cx="1126302" cy="7495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504825</xdr:colOff>
      <xdr:row>0</xdr:row>
      <xdr:rowOff>171450</xdr:rowOff>
    </xdr:from>
    <xdr:to>
      <xdr:col>7</xdr:col>
      <xdr:colOff>561976</xdr:colOff>
      <xdr:row>2</xdr:row>
      <xdr:rowOff>555907</xdr:rowOff>
    </xdr:to>
    <xdr:pic>
      <xdr:nvPicPr>
        <xdr:cNvPr id="3" name="Afbeelding 2">
          <a:extLst>
            <a:ext uri="{FF2B5EF4-FFF2-40B4-BE49-F238E27FC236}">
              <a16:creationId xmlns:a16="http://schemas.microsoft.com/office/drawing/2014/main" id="{7FC038DF-CEDD-422D-AB75-0E9B75E09F5D}"/>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0829925" y="171450"/>
          <a:ext cx="1447801" cy="746407"/>
        </a:xfrm>
        <a:prstGeom prst="rect">
          <a:avLst/>
        </a:prstGeom>
        <a:noFill/>
        <a:ln>
          <a:noFill/>
        </a:ln>
      </xdr:spPr>
    </xdr:pic>
    <xdr:clientData/>
  </xdr:twoCellAnchor>
  <xdr:twoCellAnchor editAs="oneCell">
    <xdr:from>
      <xdr:col>7</xdr:col>
      <xdr:colOff>662608</xdr:colOff>
      <xdr:row>0</xdr:row>
      <xdr:rowOff>149087</xdr:rowOff>
    </xdr:from>
    <xdr:to>
      <xdr:col>9</xdr:col>
      <xdr:colOff>413997</xdr:colOff>
      <xdr:row>2</xdr:row>
      <xdr:rowOff>536640</xdr:rowOff>
    </xdr:to>
    <xdr:pic>
      <xdr:nvPicPr>
        <xdr:cNvPr id="2" name="Afbeelding 1">
          <a:extLst>
            <a:ext uri="{FF2B5EF4-FFF2-40B4-BE49-F238E27FC236}">
              <a16:creationId xmlns:a16="http://schemas.microsoft.com/office/drawing/2014/main" id="{85F53C59-57C2-4C20-B9D6-0BB855E647E8}"/>
            </a:ext>
          </a:extLst>
        </xdr:cNvPr>
        <xdr:cNvPicPr>
          <a:picLocks noChangeAspect="1"/>
        </xdr:cNvPicPr>
      </xdr:nvPicPr>
      <xdr:blipFill>
        <a:blip xmlns:r="http://schemas.openxmlformats.org/officeDocument/2006/relationships" r:embed="rId3"/>
        <a:stretch>
          <a:fillRect/>
        </a:stretch>
      </xdr:blipFill>
      <xdr:spPr>
        <a:xfrm>
          <a:off x="12945717" y="149087"/>
          <a:ext cx="1126302" cy="7519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228600</xdr:colOff>
      <xdr:row>5</xdr:row>
      <xdr:rowOff>61712</xdr:rowOff>
    </xdr:from>
    <xdr:to>
      <xdr:col>8</xdr:col>
      <xdr:colOff>447554</xdr:colOff>
      <xdr:row>25</xdr:row>
      <xdr:rowOff>152399</xdr:rowOff>
    </xdr:to>
    <xdr:pic>
      <xdr:nvPicPr>
        <xdr:cNvPr id="4" name="Afbeelding 3">
          <a:extLst>
            <a:ext uri="{FF2B5EF4-FFF2-40B4-BE49-F238E27FC236}">
              <a16:creationId xmlns:a16="http://schemas.microsoft.com/office/drawing/2014/main" id="{818CD305-4561-4F65-DF4D-EFFB71EEA3DE}"/>
            </a:ext>
          </a:extLst>
        </xdr:cNvPr>
        <xdr:cNvPicPr>
          <a:picLocks noChangeAspect="1"/>
        </xdr:cNvPicPr>
      </xdr:nvPicPr>
      <xdr:blipFill>
        <a:blip xmlns:r="http://schemas.openxmlformats.org/officeDocument/2006/relationships" r:embed="rId1"/>
        <a:stretch>
          <a:fillRect/>
        </a:stretch>
      </xdr:blipFill>
      <xdr:spPr>
        <a:xfrm>
          <a:off x="228600" y="1707632"/>
          <a:ext cx="6604514" cy="3748287"/>
        </a:xfrm>
        <a:prstGeom prst="rect">
          <a:avLst/>
        </a:prstGeom>
      </xdr:spPr>
    </xdr:pic>
    <xdr:clientData/>
  </xdr:twoCellAnchor>
  <xdr:twoCellAnchor editAs="oneCell">
    <xdr:from>
      <xdr:col>0</xdr:col>
      <xdr:colOff>0</xdr:colOff>
      <xdr:row>28</xdr:row>
      <xdr:rowOff>76200</xdr:rowOff>
    </xdr:from>
    <xdr:to>
      <xdr:col>4</xdr:col>
      <xdr:colOff>549771</xdr:colOff>
      <xdr:row>42</xdr:row>
      <xdr:rowOff>20848</xdr:rowOff>
    </xdr:to>
    <xdr:pic>
      <xdr:nvPicPr>
        <xdr:cNvPr id="3" name="Afbeelding 2">
          <a:extLst>
            <a:ext uri="{FF2B5EF4-FFF2-40B4-BE49-F238E27FC236}">
              <a16:creationId xmlns:a16="http://schemas.microsoft.com/office/drawing/2014/main" id="{E9068A55-A3C7-8C94-6004-583A7B0A8540}"/>
            </a:ext>
          </a:extLst>
        </xdr:cNvPr>
        <xdr:cNvPicPr>
          <a:picLocks noChangeAspect="1"/>
        </xdr:cNvPicPr>
      </xdr:nvPicPr>
      <xdr:blipFill>
        <a:blip xmlns:r="http://schemas.openxmlformats.org/officeDocument/2006/relationships" r:embed="rId2"/>
        <a:stretch>
          <a:fillRect/>
        </a:stretch>
      </xdr:blipFill>
      <xdr:spPr>
        <a:xfrm>
          <a:off x="0" y="5291667"/>
          <a:ext cx="4495238" cy="2552381"/>
        </a:xfrm>
        <a:prstGeom prst="rect">
          <a:avLst/>
        </a:prstGeom>
      </xdr:spPr>
    </xdr:pic>
    <xdr:clientData/>
  </xdr:twoCellAnchor>
  <xdr:twoCellAnchor editAs="oneCell">
    <xdr:from>
      <xdr:col>4</xdr:col>
      <xdr:colOff>601133</xdr:colOff>
      <xdr:row>28</xdr:row>
      <xdr:rowOff>118531</xdr:rowOff>
    </xdr:from>
    <xdr:to>
      <xdr:col>9</xdr:col>
      <xdr:colOff>1991228</xdr:colOff>
      <xdr:row>42</xdr:row>
      <xdr:rowOff>63179</xdr:rowOff>
    </xdr:to>
    <xdr:pic>
      <xdr:nvPicPr>
        <xdr:cNvPr id="5" name="Afbeelding 4">
          <a:extLst>
            <a:ext uri="{FF2B5EF4-FFF2-40B4-BE49-F238E27FC236}">
              <a16:creationId xmlns:a16="http://schemas.microsoft.com/office/drawing/2014/main" id="{680FDF4C-5428-8736-A6F8-853F9D4005A7}"/>
            </a:ext>
          </a:extLst>
        </xdr:cNvPr>
        <xdr:cNvPicPr>
          <a:picLocks noChangeAspect="1"/>
        </xdr:cNvPicPr>
      </xdr:nvPicPr>
      <xdr:blipFill>
        <a:blip xmlns:r="http://schemas.openxmlformats.org/officeDocument/2006/relationships" r:embed="rId3"/>
        <a:stretch>
          <a:fillRect/>
        </a:stretch>
      </xdr:blipFill>
      <xdr:spPr>
        <a:xfrm>
          <a:off x="4546600" y="5333998"/>
          <a:ext cx="4438095" cy="2552381"/>
        </a:xfrm>
        <a:prstGeom prst="rect">
          <a:avLst/>
        </a:prstGeom>
      </xdr:spPr>
    </xdr:pic>
    <xdr:clientData/>
  </xdr:twoCellAnchor>
  <xdr:twoCellAnchor editAs="oneCell">
    <xdr:from>
      <xdr:col>11</xdr:col>
      <xdr:colOff>508000</xdr:colOff>
      <xdr:row>0</xdr:row>
      <xdr:rowOff>93134</xdr:rowOff>
    </xdr:from>
    <xdr:to>
      <xdr:col>14</xdr:col>
      <xdr:colOff>355601</xdr:colOff>
      <xdr:row>4</xdr:row>
      <xdr:rowOff>94474</xdr:rowOff>
    </xdr:to>
    <xdr:pic>
      <xdr:nvPicPr>
        <xdr:cNvPr id="6" name="Afbeelding 5">
          <a:extLst>
            <a:ext uri="{FF2B5EF4-FFF2-40B4-BE49-F238E27FC236}">
              <a16:creationId xmlns:a16="http://schemas.microsoft.com/office/drawing/2014/main" id="{CAEC95A1-4CD2-456D-9F98-90BADC33F7BD}"/>
            </a:ext>
          </a:extLst>
        </xdr:cNvPr>
        <xdr:cNvPicPr>
          <a:picLocks noChangeAspect="1"/>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193867" y="93134"/>
          <a:ext cx="1447801" cy="746407"/>
        </a:xfrm>
        <a:prstGeom prst="rect">
          <a:avLst/>
        </a:prstGeom>
        <a:noFill/>
        <a:ln>
          <a:noFill/>
        </a:ln>
      </xdr:spPr>
    </xdr:pic>
    <xdr:clientData/>
  </xdr:twoCellAnchor>
  <xdr:twoCellAnchor editAs="oneCell">
    <xdr:from>
      <xdr:col>14</xdr:col>
      <xdr:colOff>499532</xdr:colOff>
      <xdr:row>0</xdr:row>
      <xdr:rowOff>76199</xdr:rowOff>
    </xdr:from>
    <xdr:to>
      <xdr:col>16</xdr:col>
      <xdr:colOff>482834</xdr:colOff>
      <xdr:row>4</xdr:row>
      <xdr:rowOff>80635</xdr:rowOff>
    </xdr:to>
    <xdr:pic>
      <xdr:nvPicPr>
        <xdr:cNvPr id="2" name="Afbeelding 1">
          <a:extLst>
            <a:ext uri="{FF2B5EF4-FFF2-40B4-BE49-F238E27FC236}">
              <a16:creationId xmlns:a16="http://schemas.microsoft.com/office/drawing/2014/main" id="{F26C9211-1900-4151-98FA-6887A450577C}"/>
            </a:ext>
          </a:extLst>
        </xdr:cNvPr>
        <xdr:cNvPicPr>
          <a:picLocks noChangeAspect="1"/>
        </xdr:cNvPicPr>
      </xdr:nvPicPr>
      <xdr:blipFill>
        <a:blip xmlns:r="http://schemas.openxmlformats.org/officeDocument/2006/relationships" r:embed="rId6"/>
        <a:stretch>
          <a:fillRect/>
        </a:stretch>
      </xdr:blipFill>
      <xdr:spPr>
        <a:xfrm>
          <a:off x="11785599" y="76199"/>
          <a:ext cx="1126302" cy="7495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2293620</xdr:colOff>
      <xdr:row>0</xdr:row>
      <xdr:rowOff>60960</xdr:rowOff>
    </xdr:from>
    <xdr:to>
      <xdr:col>3</xdr:col>
      <xdr:colOff>106681</xdr:colOff>
      <xdr:row>4</xdr:row>
      <xdr:rowOff>75847</xdr:rowOff>
    </xdr:to>
    <xdr:pic>
      <xdr:nvPicPr>
        <xdr:cNvPr id="3" name="Afbeelding 2">
          <a:extLst>
            <a:ext uri="{FF2B5EF4-FFF2-40B4-BE49-F238E27FC236}">
              <a16:creationId xmlns:a16="http://schemas.microsoft.com/office/drawing/2014/main" id="{105CDEC2-0755-4AF7-918B-FE465B7EC5E1}"/>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9425940" y="60960"/>
          <a:ext cx="1447801" cy="746407"/>
        </a:xfrm>
        <a:prstGeom prst="rect">
          <a:avLst/>
        </a:prstGeom>
        <a:noFill/>
        <a:ln>
          <a:noFill/>
        </a:ln>
      </xdr:spPr>
    </xdr:pic>
    <xdr:clientData/>
  </xdr:twoCellAnchor>
  <xdr:twoCellAnchor editAs="oneCell">
    <xdr:from>
      <xdr:col>3</xdr:col>
      <xdr:colOff>220980</xdr:colOff>
      <xdr:row>0</xdr:row>
      <xdr:rowOff>38100</xdr:rowOff>
    </xdr:from>
    <xdr:to>
      <xdr:col>5</xdr:col>
      <xdr:colOff>128082</xdr:colOff>
      <xdr:row>4</xdr:row>
      <xdr:rowOff>56083</xdr:rowOff>
    </xdr:to>
    <xdr:pic>
      <xdr:nvPicPr>
        <xdr:cNvPr id="2" name="Afbeelding 1">
          <a:extLst>
            <a:ext uri="{FF2B5EF4-FFF2-40B4-BE49-F238E27FC236}">
              <a16:creationId xmlns:a16="http://schemas.microsoft.com/office/drawing/2014/main" id="{1FE89A84-35EB-4040-B68D-29D373203F16}"/>
            </a:ext>
          </a:extLst>
        </xdr:cNvPr>
        <xdr:cNvPicPr>
          <a:picLocks noChangeAspect="1"/>
        </xdr:cNvPicPr>
      </xdr:nvPicPr>
      <xdr:blipFill>
        <a:blip xmlns:r="http://schemas.openxmlformats.org/officeDocument/2006/relationships" r:embed="rId3"/>
        <a:stretch>
          <a:fillRect/>
        </a:stretch>
      </xdr:blipFill>
      <xdr:spPr>
        <a:xfrm>
          <a:off x="10988040" y="38100"/>
          <a:ext cx="1126302" cy="74950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klimaatexpert.com/warmtepomp/technisch/cop-scop-en-rendement" TargetMode="External"/></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www.milieucentraal.nl/energie-besparen/duurzaam-verwarmen-en-koelen/hybride-warmtepomp/" TargetMode="External"/><Relationship Id="rId7" Type="http://schemas.openxmlformats.org/officeDocument/2006/relationships/printerSettings" Target="../printerSettings/printerSettings7.bin"/><Relationship Id="rId2" Type="http://schemas.openxmlformats.org/officeDocument/2006/relationships/hyperlink" Target="https://www.liander.nl/consument/aansluitingen/tarieven2022/?ref=22711" TargetMode="External"/><Relationship Id="rId1" Type="http://schemas.openxmlformats.org/officeDocument/2006/relationships/hyperlink" Target="https://www.milieucentraal.nl/energie-besparen/duurzaam-warm-water/bespaartips-warm-water/" TargetMode="External"/><Relationship Id="rId6" Type="http://schemas.openxmlformats.org/officeDocument/2006/relationships/hyperlink" Target="https://www.klimaatexpert.com/warmtepomp/technisch/cop-scop-en-rendement" TargetMode="External"/><Relationship Id="rId5" Type="http://schemas.openxmlformats.org/officeDocument/2006/relationships/hyperlink" Target="https://www.eigenhuis.nl/energie/maatregelen/duurzaam-verwarmen/warmtepomp/prijs-en-rendement" TargetMode="External"/><Relationship Id="rId4" Type="http://schemas.openxmlformats.org/officeDocument/2006/relationships/hyperlink" Target="https://www.overstappen.nl/energie/energieprijz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56159-D7DB-4C73-A11E-E4B982AF3722}">
  <dimension ref="A1:E13"/>
  <sheetViews>
    <sheetView tabSelected="1" zoomScale="80" zoomScaleNormal="80" workbookViewId="0">
      <selection activeCell="I5" sqref="I5"/>
    </sheetView>
  </sheetViews>
  <sheetFormatPr defaultRowHeight="14.4"/>
  <cols>
    <col min="1" max="1" width="8.88671875" style="34"/>
    <col min="2" max="2" width="15.109375" style="34" customWidth="1"/>
    <col min="3" max="3" width="28" style="34" customWidth="1"/>
    <col min="4" max="4" width="49.109375" style="34" customWidth="1"/>
    <col min="5" max="5" width="20.109375" style="34" customWidth="1"/>
    <col min="6" max="16384" width="8.88671875" style="34"/>
  </cols>
  <sheetData>
    <row r="1" spans="1:5" s="57" customFormat="1" ht="46.2">
      <c r="A1" s="57" t="s">
        <v>103</v>
      </c>
    </row>
    <row r="2" spans="1:5" s="56" customFormat="1" ht="21">
      <c r="A2" s="56" t="s">
        <v>142</v>
      </c>
    </row>
    <row r="3" spans="1:5" ht="18" customHeight="1"/>
    <row r="4" spans="1:5">
      <c r="A4" s="6" t="s">
        <v>87</v>
      </c>
      <c r="B4" s="6"/>
      <c r="C4" s="1"/>
      <c r="D4" s="2"/>
      <c r="E4" s="2"/>
    </row>
    <row r="5" spans="1:5" ht="46.8" customHeight="1">
      <c r="A5" s="103" t="s">
        <v>97</v>
      </c>
      <c r="B5" s="103"/>
      <c r="C5" s="103"/>
      <c r="D5" s="103"/>
      <c r="E5" s="103"/>
    </row>
    <row r="7" spans="1:5">
      <c r="A7" s="53" t="s">
        <v>88</v>
      </c>
      <c r="B7" s="53" t="s">
        <v>92</v>
      </c>
      <c r="C7" s="53" t="s">
        <v>94</v>
      </c>
      <c r="D7" s="53" t="s">
        <v>90</v>
      </c>
      <c r="E7" s="53" t="s">
        <v>89</v>
      </c>
    </row>
    <row r="8" spans="1:5">
      <c r="A8" s="35" t="s">
        <v>91</v>
      </c>
      <c r="B8" s="35" t="s">
        <v>93</v>
      </c>
      <c r="C8" s="35" t="s">
        <v>104</v>
      </c>
      <c r="D8" s="35" t="s">
        <v>46</v>
      </c>
      <c r="E8" s="54">
        <v>44805</v>
      </c>
    </row>
    <row r="9" spans="1:5" ht="149.4" customHeight="1">
      <c r="A9" s="35" t="s">
        <v>105</v>
      </c>
      <c r="B9" s="35" t="s">
        <v>93</v>
      </c>
      <c r="C9" s="35" t="s">
        <v>104</v>
      </c>
      <c r="D9" s="36" t="s">
        <v>108</v>
      </c>
      <c r="E9" s="55">
        <v>44869</v>
      </c>
    </row>
    <row r="11" spans="1:5" s="2" customFormat="1" ht="72">
      <c r="A11" s="36" t="s">
        <v>135</v>
      </c>
      <c r="B11" s="36" t="s">
        <v>93</v>
      </c>
      <c r="C11" s="36" t="s">
        <v>104</v>
      </c>
      <c r="D11" s="36" t="s">
        <v>137</v>
      </c>
      <c r="E11" s="65">
        <v>44902</v>
      </c>
    </row>
    <row r="12" spans="1:5" s="2" customFormat="1" ht="43.2">
      <c r="A12" s="36" t="s">
        <v>138</v>
      </c>
      <c r="B12" s="36" t="s">
        <v>93</v>
      </c>
      <c r="C12" s="36" t="s">
        <v>104</v>
      </c>
      <c r="D12" s="36" t="s">
        <v>139</v>
      </c>
      <c r="E12" s="65">
        <v>44960</v>
      </c>
    </row>
    <row r="13" spans="1:5" ht="49.8" customHeight="1">
      <c r="A13" s="36" t="s">
        <v>143</v>
      </c>
      <c r="B13" s="36" t="s">
        <v>93</v>
      </c>
      <c r="C13" s="36" t="s">
        <v>104</v>
      </c>
      <c r="D13" s="36" t="s">
        <v>144</v>
      </c>
      <c r="E13" s="65">
        <v>44978</v>
      </c>
    </row>
  </sheetData>
  <sheetProtection algorithmName="SHA-512" hashValue="6C+JdQ3kqu1rMvaH7tfRgXANYDuf6ixx6VxLWK26T2mpRX9Ruf47yayT5c/y8eZ8Az41TGjLASeiR9g7K6sMoQ==" saltValue="hxdCxxQAMTs9rJZ2BfQXhw==" spinCount="100000" sheet="1" objects="1" scenarios="1"/>
  <mergeCells count="1">
    <mergeCell ref="A5:E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4197C-7296-4A5E-8B8F-FE22FBC85436}">
  <dimension ref="B1:K27"/>
  <sheetViews>
    <sheetView showGridLines="0" workbookViewId="0">
      <selection activeCell="B2" sqref="B2"/>
    </sheetView>
  </sheetViews>
  <sheetFormatPr defaultRowHeight="14.4"/>
  <cols>
    <col min="1" max="1" width="2" style="1" customWidth="1"/>
    <col min="2" max="2" width="45.109375" style="9" customWidth="1"/>
    <col min="3" max="3" width="14" style="1" customWidth="1"/>
    <col min="4" max="4" width="8.77734375" style="98" customWidth="1"/>
    <col min="5" max="9" width="8.77734375" style="1" customWidth="1"/>
    <col min="10" max="10" width="1.88671875" style="1" customWidth="1"/>
    <col min="11" max="16384" width="8.88671875" style="1"/>
  </cols>
  <sheetData>
    <row r="1" spans="2:11" ht="15" thickBot="1"/>
    <row r="2" spans="2:11" s="6" customFormat="1">
      <c r="B2" s="91" t="s">
        <v>127</v>
      </c>
      <c r="C2" s="92" t="s">
        <v>24</v>
      </c>
      <c r="D2" s="99" t="s">
        <v>100</v>
      </c>
      <c r="E2" s="61"/>
      <c r="F2" s="61"/>
      <c r="G2" s="61"/>
      <c r="H2" s="61"/>
      <c r="I2" s="62"/>
      <c r="K2" s="6" t="s">
        <v>120</v>
      </c>
    </row>
    <row r="3" spans="2:11">
      <c r="B3" s="68" t="str">
        <f>Invulblad!A5</f>
        <v>Prijs gas</v>
      </c>
      <c r="C3" s="52" t="str">
        <f>Invulblad!D5</f>
        <v>Euro/m3</v>
      </c>
      <c r="D3" s="88">
        <f>Invulblad!E5</f>
        <v>1.45</v>
      </c>
      <c r="E3" s="2"/>
      <c r="F3" s="2"/>
      <c r="G3" s="3"/>
      <c r="I3" s="63"/>
      <c r="K3" s="1" t="s">
        <v>128</v>
      </c>
    </row>
    <row r="4" spans="2:11">
      <c r="B4" s="68" t="str">
        <f>Invulblad!A6</f>
        <v>Prijs elektriciteit</v>
      </c>
      <c r="C4" s="52" t="str">
        <f>Invulblad!D6</f>
        <v>Euro/kWh</v>
      </c>
      <c r="D4" s="89">
        <f>Invulblad!E6</f>
        <v>0.4</v>
      </c>
      <c r="E4" s="2"/>
      <c r="F4" s="2"/>
      <c r="G4" s="3"/>
      <c r="I4" s="63"/>
      <c r="K4" s="1" t="s">
        <v>116</v>
      </c>
    </row>
    <row r="5" spans="2:11">
      <c r="B5" s="68" t="str">
        <f>Invulblad!A7</f>
        <v>Jaarlijks gasverbruik</v>
      </c>
      <c r="C5" s="52" t="str">
        <f>Invulblad!D7</f>
        <v>m3/jaar</v>
      </c>
      <c r="D5" s="73">
        <f>Invulblad!E7</f>
        <v>1500</v>
      </c>
      <c r="E5" s="2"/>
      <c r="F5" s="2"/>
      <c r="G5" s="3"/>
      <c r="I5" s="63"/>
      <c r="K5" s="1" t="s">
        <v>117</v>
      </c>
    </row>
    <row r="6" spans="2:11">
      <c r="B6" s="68" t="str">
        <f>Invulblad!A8</f>
        <v>Vaste kosten gasaansluiting per jaar</v>
      </c>
      <c r="C6" s="52" t="str">
        <f>Invulblad!D8</f>
        <v>Euro/jaar</v>
      </c>
      <c r="D6" s="73">
        <f>Invulblad!E8</f>
        <v>180</v>
      </c>
      <c r="E6" s="2"/>
      <c r="F6" s="2"/>
      <c r="G6" s="3"/>
      <c r="I6" s="63"/>
      <c r="K6" s="1" t="s">
        <v>118</v>
      </c>
    </row>
    <row r="7" spans="2:11">
      <c r="B7" s="68" t="str">
        <f>Invulblad!A9</f>
        <v>Gasverbruik warm tapwater</v>
      </c>
      <c r="C7" s="52" t="str">
        <f>Invulblad!D9</f>
        <v>m3/jaar</v>
      </c>
      <c r="D7" s="73">
        <f>Invulblad!E9</f>
        <v>200</v>
      </c>
      <c r="E7" s="2"/>
      <c r="F7" s="2"/>
      <c r="G7" s="3"/>
      <c r="I7" s="63"/>
      <c r="K7" s="1" t="s">
        <v>121</v>
      </c>
    </row>
    <row r="8" spans="2:11" ht="15" thickBot="1">
      <c r="B8" s="66" t="str">
        <f>Invulblad!A10</f>
        <v>Gasverbruik koken</v>
      </c>
      <c r="C8" s="80" t="str">
        <f>Invulblad!D10</f>
        <v>m3/jaar</v>
      </c>
      <c r="D8" s="90">
        <f>Invulblad!E10</f>
        <v>0</v>
      </c>
      <c r="E8" s="86"/>
      <c r="F8" s="86"/>
      <c r="G8" s="87"/>
      <c r="H8" s="43"/>
      <c r="I8" s="64"/>
      <c r="K8" s="1" t="s">
        <v>119</v>
      </c>
    </row>
    <row r="9" spans="2:11" ht="15" thickBot="1">
      <c r="B9" s="1"/>
      <c r="D9" s="39"/>
    </row>
    <row r="10" spans="2:11">
      <c r="B10" s="96" t="s">
        <v>126</v>
      </c>
      <c r="C10" s="100" t="s">
        <v>24</v>
      </c>
      <c r="D10" s="95" t="s">
        <v>100</v>
      </c>
      <c r="E10" s="106"/>
      <c r="F10" s="106"/>
      <c r="G10" s="106"/>
      <c r="H10" s="106"/>
      <c r="I10" s="107"/>
    </row>
    <row r="11" spans="2:11">
      <c r="B11" s="75" t="str">
        <f>Invulblad!A13</f>
        <v>Aanschaf en installatie warmtepomp</v>
      </c>
      <c r="C11" s="52" t="str">
        <f>Invulblad!D13</f>
        <v>Euro</v>
      </c>
      <c r="D11" s="101">
        <f>Invulblad!E13</f>
        <v>14000</v>
      </c>
      <c r="I11" s="63"/>
    </row>
    <row r="12" spans="2:11">
      <c r="B12" s="75" t="str">
        <f>Invulblad!A14</f>
        <v>ISDE subsidie warmtepomp</v>
      </c>
      <c r="C12" s="52" t="str">
        <f>Invulblad!D14</f>
        <v>Euro</v>
      </c>
      <c r="D12" s="73">
        <f>Invulblad!E14</f>
        <v>4200</v>
      </c>
      <c r="I12" s="63"/>
    </row>
    <row r="13" spans="2:11">
      <c r="B13" s="75" t="str">
        <f>Invulblad!A15</f>
        <v>Eventuele overige subsidies</v>
      </c>
      <c r="C13" s="52" t="str">
        <f>Invulblad!D15</f>
        <v>Euro</v>
      </c>
      <c r="D13" s="73">
        <f>Invulblad!E15</f>
        <v>0</v>
      </c>
      <c r="I13" s="63"/>
    </row>
    <row r="14" spans="2:11">
      <c r="B14" s="69" t="str">
        <f>'Detailblad All Electric'!A21</f>
        <v>Benodigde aanvoertemperatuur voor de verwarming</v>
      </c>
      <c r="C14" s="36" t="str">
        <f>'Detailblad All Electric'!D21</f>
        <v>Graden Celsius</v>
      </c>
      <c r="D14" s="71">
        <f>'Detailblad All Electric'!E21</f>
        <v>35</v>
      </c>
      <c r="E14" s="71">
        <f>'Detailblad All Electric'!F21</f>
        <v>40</v>
      </c>
      <c r="F14" s="71">
        <f>'Detailblad All Electric'!G21</f>
        <v>45</v>
      </c>
      <c r="G14" s="71">
        <f>'Detailblad All Electric'!H21</f>
        <v>50</v>
      </c>
      <c r="H14" s="71">
        <f>'Detailblad All Electric'!I21</f>
        <v>55</v>
      </c>
      <c r="I14" s="72">
        <f>'Detailblad All Electric'!J21</f>
        <v>60</v>
      </c>
    </row>
    <row r="15" spans="2:11">
      <c r="B15" s="85"/>
      <c r="C15" s="70"/>
      <c r="D15" s="104" t="str">
        <f>'Detailblad All Electric'!E26</f>
        <v>Besparing (ex afschrijving)</v>
      </c>
      <c r="E15" s="104"/>
      <c r="F15" s="104"/>
      <c r="G15" s="104"/>
      <c r="H15" s="104"/>
      <c r="I15" s="105"/>
    </row>
    <row r="16" spans="2:11">
      <c r="B16" s="79" t="str">
        <f>'Detailblad All Electric'!A27</f>
        <v>Jaarlijkse besparing met een all electric warmtepomp</v>
      </c>
      <c r="C16" s="81" t="str">
        <f>'Detailblad All Electric'!D27</f>
        <v>Euro/jaar</v>
      </c>
      <c r="D16" s="82">
        <f>'Detailblad All Electric'!E27</f>
        <v>773.43248347497592</v>
      </c>
      <c r="E16" s="83">
        <f>'Detailblad All Electric'!F27</f>
        <v>608.98058252427131</v>
      </c>
      <c r="F16" s="83">
        <f>'Detailblad All Electric'!G27</f>
        <v>372.30279898218782</v>
      </c>
      <c r="G16" s="83">
        <f>'Detailblad All Electric'!H27</f>
        <v>116.42222222222199</v>
      </c>
      <c r="H16" s="83">
        <f>'Detailblad All Electric'!I27</f>
        <v>-251.77361853832508</v>
      </c>
      <c r="I16" s="84">
        <f>'Detailblad All Electric'!J27</f>
        <v>-845.00000000000091</v>
      </c>
    </row>
    <row r="17" spans="2:9" ht="15" thickBot="1">
      <c r="B17" s="67" t="str">
        <f>'Detailblad All Electric'!A28</f>
        <v>Terugverdientijd warmtepomp in jaren</v>
      </c>
      <c r="C17" s="80" t="str">
        <f>'Detailblad All Electric'!D28</f>
        <v>Aantal jaar</v>
      </c>
      <c r="D17" s="44">
        <f>'Detailblad All Electric'!E28</f>
        <v>12.67078925360015</v>
      </c>
      <c r="E17" s="45">
        <f>'Detailblad All Electric'!F28</f>
        <v>16.092467118373868</v>
      </c>
      <c r="F17" s="45">
        <f>'Detailblad All Electric'!G28</f>
        <v>26.322660014352628</v>
      </c>
      <c r="G17" s="45">
        <f>'Detailblad All Electric'!H28</f>
        <v>84.176369536171194</v>
      </c>
      <c r="H17" s="45" t="str">
        <f>'Detailblad All Electric'!I28</f>
        <v>NIET</v>
      </c>
      <c r="I17" s="46" t="str">
        <f>'Detailblad All Electric'!J28</f>
        <v>NIET</v>
      </c>
    </row>
    <row r="18" spans="2:9" ht="15" thickBot="1"/>
    <row r="19" spans="2:9">
      <c r="B19" s="96" t="s">
        <v>125</v>
      </c>
      <c r="C19" s="97" t="s">
        <v>24</v>
      </c>
      <c r="D19" s="95" t="s">
        <v>100</v>
      </c>
      <c r="E19" s="93"/>
      <c r="F19" s="102"/>
      <c r="G19" s="102"/>
      <c r="H19" s="93"/>
      <c r="I19" s="76"/>
    </row>
    <row r="20" spans="2:9">
      <c r="B20" s="78" t="str">
        <f>B11</f>
        <v>Aanschaf en installatie warmtepomp</v>
      </c>
      <c r="C20" s="52" t="str">
        <f>Invulblad!D13</f>
        <v>Euro</v>
      </c>
      <c r="D20" s="74">
        <f>Invulblad!G13</f>
        <v>6000</v>
      </c>
      <c r="E20" s="13"/>
      <c r="F20" s="13"/>
      <c r="G20" s="13"/>
      <c r="I20" s="63"/>
    </row>
    <row r="21" spans="2:9">
      <c r="B21" s="78" t="str">
        <f>B12</f>
        <v>ISDE subsidie warmtepomp</v>
      </c>
      <c r="C21" s="52" t="str">
        <f>Invulblad!D14</f>
        <v>Euro</v>
      </c>
      <c r="D21" s="73">
        <f>Invulblad!G14</f>
        <v>1800</v>
      </c>
      <c r="E21" s="13"/>
      <c r="F21" s="13"/>
      <c r="G21" s="13"/>
      <c r="I21" s="63"/>
    </row>
    <row r="22" spans="2:9">
      <c r="B22" s="79" t="str">
        <f>'Detailblad Hybride'!A12</f>
        <v>Verwachte percentuele besparing op het gasverbruik</v>
      </c>
      <c r="C22" s="52" t="str">
        <f>'Detailblad Hybride'!D12</f>
        <v>%</v>
      </c>
      <c r="D22" s="42">
        <f>'Detailblad Hybride'!E12</f>
        <v>0.7</v>
      </c>
      <c r="E22" s="77">
        <f>'Detailblad Hybride'!F12</f>
        <v>0.6</v>
      </c>
      <c r="F22" s="77">
        <f>'Detailblad Hybride'!G12</f>
        <v>0.5</v>
      </c>
      <c r="G22" s="77">
        <f>'Detailblad Hybride'!H12</f>
        <v>0.4</v>
      </c>
      <c r="I22" s="63"/>
    </row>
    <row r="23" spans="2:9">
      <c r="B23" s="79"/>
      <c r="C23" s="52"/>
      <c r="D23" s="104" t="str">
        <f>'Detailblad Hybride'!E18</f>
        <v>Besparing (ex afschrijving)</v>
      </c>
      <c r="E23" s="104"/>
      <c r="F23" s="104"/>
      <c r="G23" s="104"/>
      <c r="I23" s="63"/>
    </row>
    <row r="24" spans="2:9">
      <c r="B24" s="78" t="str">
        <f>'Detailblad Hybride'!A19</f>
        <v>Jaarlijkse besparing met een hybride warmtepomp</v>
      </c>
      <c r="C24" s="52" t="str">
        <f>'Detailblad Hybride'!D19</f>
        <v>Euro/jaar</v>
      </c>
      <c r="D24" s="11">
        <f>'Detailblad Hybride'!E19</f>
        <v>556.5</v>
      </c>
      <c r="E24" s="47">
        <f>'Detailblad Hybride'!F19</f>
        <v>477</v>
      </c>
      <c r="F24" s="47">
        <f>'Detailblad Hybride'!G19</f>
        <v>397.5</v>
      </c>
      <c r="G24" s="47">
        <f>'Detailblad Hybride'!H19</f>
        <v>318</v>
      </c>
      <c r="I24" s="63"/>
    </row>
    <row r="25" spans="2:9" ht="15" thickBot="1">
      <c r="B25" s="94" t="str">
        <f>'Detailblad Hybride'!A20</f>
        <v>Terugverdientijd warmtepomp in jaren</v>
      </c>
      <c r="C25" s="80" t="str">
        <f>'Detailblad Hybride'!D20</f>
        <v>Aantal jaar</v>
      </c>
      <c r="D25" s="45">
        <f>'Detailblad Hybride'!E20</f>
        <v>7.5471698113207548</v>
      </c>
      <c r="E25" s="45">
        <f>'Detailblad Hybride'!F20</f>
        <v>8.8050314465408803</v>
      </c>
      <c r="F25" s="45">
        <f>'Detailblad Hybride'!G20</f>
        <v>10.566037735849056</v>
      </c>
      <c r="G25" s="45">
        <f>'Detailblad Hybride'!H20</f>
        <v>13.20754716981132</v>
      </c>
      <c r="H25" s="43"/>
      <c r="I25" s="64"/>
    </row>
    <row r="27" spans="2:9">
      <c r="B27" s="6" t="s">
        <v>87</v>
      </c>
    </row>
  </sheetData>
  <sheetProtection algorithmName="SHA-512" hashValue="Nm9CA9x5BPSJJN/TMdsTp30C3CmBcjj8GZLk1oOCC46szi+1Z+XPK4qIAA+1gxQC7L/g3c3UDQ7MzT6MkmqEVA==" saltValue="Et+e0mWbQSBq/JXrbraWUw==" spinCount="100000" sheet="1" objects="1" scenarios="1"/>
  <mergeCells count="3">
    <mergeCell ref="D23:G23"/>
    <mergeCell ref="D15:I15"/>
    <mergeCell ref="E10:I10"/>
  </mergeCells>
  <dataValidations count="2">
    <dataValidation type="whole" allowBlank="1" showInputMessage="1" showErrorMessage="1" errorTitle="Vderkeerde invoer" error="De waarde moet groter of gelijk zijn aan nul en kleiner of gelijk aan de kosten van aanschaf en installatie." prompt="Vul hier de verwachte subsidie in. Als de warmtepomp niet voor subsidie in aanmerking komt vul dan 0 in." sqref="D21" xr:uid="{131D42C6-1A85-4268-B1D6-2F73595319C1}">
      <formula1>0</formula1>
      <formula2>D20</formula2>
    </dataValidation>
    <dataValidation type="whole" allowBlank="1" showInputMessage="1" showErrorMessage="1" errorTitle="Verkeerde invoer" error="De waarde moet groter of gelijk zijn aan nul en kleiner of gelijk aan de kosten van aanschaf en installatie." prompt="Vul hier de verwachte subsidie in. Als de warmtepomp niet voor subsidie in aanmerking komt vul dan 0 in." sqref="D12:D13" xr:uid="{DD22164B-F5E0-4D6E-AE73-6B4B38369B33}">
      <formula1>0</formula1>
      <formula2>D11</formula2>
    </dataValidation>
  </dataValidations>
  <pageMargins left="0.7" right="0.7" top="0.75" bottom="0.75" header="0.3" footer="0.3"/>
  <pageSetup paperSize="9" orientation="portrait" r:id="rId1"/>
  <ignoredErrors>
    <ignoredError sqref="D3:D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A536A-A32A-485E-8227-D3E49A2D0DD7}">
  <dimension ref="A1:L15"/>
  <sheetViews>
    <sheetView zoomScale="90" zoomScaleNormal="90" workbookViewId="0">
      <selection activeCell="J6" sqref="J6"/>
    </sheetView>
  </sheetViews>
  <sheetFormatPr defaultRowHeight="14.4"/>
  <cols>
    <col min="1" max="1" width="30.6640625" style="9" customWidth="1"/>
    <col min="2" max="2" width="77.77734375" style="9" customWidth="1"/>
    <col min="3" max="3" width="1.6640625" style="1" customWidth="1"/>
    <col min="4" max="4" width="11.109375" style="1" customWidth="1"/>
    <col min="5" max="5" width="10.109375" style="9" customWidth="1"/>
    <col min="6" max="6" width="1.77734375" style="1" customWidth="1"/>
    <col min="7" max="7" width="10.109375" style="1" customWidth="1"/>
    <col min="8" max="8" width="4.5546875" style="1" customWidth="1"/>
    <col min="9" max="10" width="10.109375" style="1" customWidth="1"/>
    <col min="11" max="16384" width="8.88671875" style="1"/>
  </cols>
  <sheetData>
    <row r="1" spans="1:12">
      <c r="A1" s="110" t="s">
        <v>87</v>
      </c>
      <c r="B1" s="110"/>
      <c r="C1" s="110"/>
      <c r="D1" s="110"/>
      <c r="E1" s="110"/>
      <c r="F1" s="2"/>
      <c r="G1" s="3"/>
    </row>
    <row r="2" spans="1:12" ht="50.4" customHeight="1">
      <c r="A2" s="103" t="s">
        <v>97</v>
      </c>
      <c r="B2" s="103"/>
      <c r="C2" s="103"/>
      <c r="D2" s="103"/>
      <c r="E2" s="103"/>
      <c r="F2" s="9"/>
      <c r="G2" s="9"/>
      <c r="H2" s="9"/>
      <c r="I2" s="9"/>
      <c r="J2" s="9"/>
    </row>
    <row r="3" spans="1:12" s="6" customFormat="1" ht="31.2" customHeight="1">
      <c r="A3" s="19"/>
      <c r="B3" s="19"/>
      <c r="C3" s="19"/>
      <c r="D3" s="108" t="s">
        <v>134</v>
      </c>
      <c r="E3" s="109"/>
      <c r="F3" s="19"/>
      <c r="G3" s="19"/>
      <c r="H3" s="19"/>
      <c r="I3" s="19"/>
      <c r="J3" s="19"/>
    </row>
    <row r="4" spans="1:12" s="6" customFormat="1">
      <c r="A4" s="19" t="s">
        <v>21</v>
      </c>
      <c r="B4" s="19" t="s">
        <v>17</v>
      </c>
      <c r="C4" s="19"/>
      <c r="D4" s="19" t="s">
        <v>24</v>
      </c>
      <c r="E4" s="19" t="s">
        <v>100</v>
      </c>
      <c r="F4" s="19"/>
      <c r="G4" s="19"/>
      <c r="H4" s="19"/>
      <c r="I4" s="19"/>
      <c r="J4" s="19"/>
    </row>
    <row r="5" spans="1:12" ht="28.8">
      <c r="A5" s="10" t="s">
        <v>0</v>
      </c>
      <c r="B5" s="10" t="s">
        <v>50</v>
      </c>
      <c r="C5" s="10"/>
      <c r="D5" s="1" t="s">
        <v>1</v>
      </c>
      <c r="E5" s="37">
        <v>1.45</v>
      </c>
      <c r="F5" s="2"/>
      <c r="G5" s="2"/>
      <c r="H5" s="3"/>
    </row>
    <row r="6" spans="1:12" ht="28.8">
      <c r="A6" s="10" t="s">
        <v>23</v>
      </c>
      <c r="B6" s="10" t="s">
        <v>51</v>
      </c>
      <c r="C6" s="10"/>
      <c r="D6" s="1" t="s">
        <v>2</v>
      </c>
      <c r="E6" s="37">
        <v>0.4</v>
      </c>
      <c r="F6" s="2"/>
      <c r="G6" s="2"/>
      <c r="H6" s="3"/>
    </row>
    <row r="7" spans="1:12">
      <c r="A7" s="10" t="s">
        <v>3</v>
      </c>
      <c r="B7" s="10" t="s">
        <v>16</v>
      </c>
      <c r="C7" s="10"/>
      <c r="D7" s="1" t="s">
        <v>4</v>
      </c>
      <c r="E7" s="38">
        <v>1500</v>
      </c>
      <c r="F7" s="2"/>
      <c r="G7" s="2"/>
      <c r="H7" s="3"/>
      <c r="L7" s="39"/>
    </row>
    <row r="8" spans="1:12" ht="43.2">
      <c r="A8" s="10" t="s">
        <v>5</v>
      </c>
      <c r="B8" s="10" t="s">
        <v>85</v>
      </c>
      <c r="C8" s="10"/>
      <c r="D8" s="1" t="s">
        <v>6</v>
      </c>
      <c r="E8" s="38">
        <v>180</v>
      </c>
      <c r="F8" s="2"/>
      <c r="G8" s="2"/>
      <c r="H8" s="3"/>
    </row>
    <row r="9" spans="1:12" ht="57.6">
      <c r="A9" s="10" t="s">
        <v>52</v>
      </c>
      <c r="B9" s="10" t="s">
        <v>106</v>
      </c>
      <c r="C9" s="10"/>
      <c r="D9" s="1" t="s">
        <v>4</v>
      </c>
      <c r="E9" s="38">
        <v>200</v>
      </c>
      <c r="F9" s="2"/>
      <c r="G9" s="2"/>
      <c r="H9" s="3"/>
    </row>
    <row r="10" spans="1:12" ht="28.8">
      <c r="A10" s="10" t="s">
        <v>95</v>
      </c>
      <c r="B10" s="10" t="s">
        <v>102</v>
      </c>
      <c r="C10" s="10"/>
      <c r="D10" s="1" t="s">
        <v>4</v>
      </c>
      <c r="E10" s="38">
        <v>0</v>
      </c>
      <c r="F10" s="2"/>
      <c r="G10" s="2"/>
      <c r="H10" s="3"/>
    </row>
    <row r="11" spans="1:12">
      <c r="A11" s="10"/>
      <c r="B11" s="10"/>
      <c r="C11" s="10"/>
      <c r="E11" s="40"/>
      <c r="F11" s="2"/>
      <c r="G11" s="2"/>
      <c r="H11" s="3"/>
    </row>
    <row r="12" spans="1:12">
      <c r="A12" s="10"/>
      <c r="B12" s="10"/>
      <c r="C12" s="10"/>
      <c r="E12" s="20" t="s">
        <v>98</v>
      </c>
      <c r="F12" s="2"/>
      <c r="G12" s="20" t="s">
        <v>99</v>
      </c>
      <c r="H12" s="3"/>
    </row>
    <row r="13" spans="1:12" ht="57.6">
      <c r="A13" s="10" t="s">
        <v>12</v>
      </c>
      <c r="B13" s="10" t="s">
        <v>115</v>
      </c>
      <c r="C13" s="10"/>
      <c r="D13" s="1" t="s">
        <v>10</v>
      </c>
      <c r="E13" s="38">
        <v>14000</v>
      </c>
      <c r="F13" s="2"/>
      <c r="G13" s="48">
        <v>6000</v>
      </c>
      <c r="H13" s="3"/>
      <c r="I13" s="41" t="s">
        <v>123</v>
      </c>
    </row>
    <row r="14" spans="1:12" ht="28.8">
      <c r="A14" s="10" t="s">
        <v>122</v>
      </c>
      <c r="B14" s="10" t="s">
        <v>101</v>
      </c>
      <c r="C14" s="10"/>
      <c r="D14" s="1" t="s">
        <v>10</v>
      </c>
      <c r="E14" s="38">
        <f>I14*E13</f>
        <v>4200</v>
      </c>
      <c r="G14" s="38">
        <f>I14*G13</f>
        <v>1800</v>
      </c>
      <c r="I14" s="42">
        <v>0.3</v>
      </c>
    </row>
    <row r="15" spans="1:12">
      <c r="A15" s="10" t="s">
        <v>140</v>
      </c>
      <c r="B15" s="10" t="s">
        <v>141</v>
      </c>
      <c r="C15" s="10"/>
      <c r="D15" s="1" t="s">
        <v>10</v>
      </c>
      <c r="E15" s="38">
        <v>0</v>
      </c>
    </row>
  </sheetData>
  <sheetProtection algorithmName="SHA-512" hashValue="3X0s13PumIKQRXB/gX2erMVQUfpEDvampRJLXS1njjuHJigzjsV1P2rWwyYNZNZ3Yd9DnOCMdn7r4o78pwzSdw==" saltValue="qwfB+hz2Wl+VpIS73CXJSA==" spinCount="100000" sheet="1" objects="1" scenarios="1"/>
  <mergeCells count="3">
    <mergeCell ref="A2:E2"/>
    <mergeCell ref="D3:E3"/>
    <mergeCell ref="A1:E1"/>
  </mergeCells>
  <dataValidations xWindow="978" yWindow="653" count="2">
    <dataValidation type="whole" allowBlank="1" showInputMessage="1" showErrorMessage="1" errorTitle="Verkeerde invoer" error="De waarde moet groter of gelijk zijn aan nul en kleiner of gelijk aan de kosten van aanschaf en installatie." prompt="Vul hier de verwachte subsidie in. Als de warmtepomp niet voor subsidie in aanmerking komt vul dan 0 in." sqref="E14:E15" xr:uid="{995128C9-8006-4EA2-BB84-054070808416}">
      <formula1>0</formula1>
      <formula2>E13</formula2>
    </dataValidation>
    <dataValidation type="whole" allowBlank="1" showInputMessage="1" showErrorMessage="1" errorTitle="Vderkeerde invoer" error="De waarde moet groter of gelijk zijn aan nul en kleiner of gelijk aan de kosten van aanschaf en installatie." prompt="Vul hier de verwachte subsidie in. Als de warmtepomp niet voor subsidie in aanmerking komt vul dan 0 in." sqref="G14" xr:uid="{70F8B811-8132-44A0-B8B0-1F6BFC2A7CB2}">
      <formula1>0</formula1>
      <formula2>G13</formula2>
    </dataValidation>
  </dataValidations>
  <pageMargins left="0.7" right="0.7" top="0.75" bottom="0.75" header="0.3" footer="0.3"/>
  <pageSetup paperSize="9" orientation="portrait" r:id="rId1"/>
  <ignoredErrors>
    <ignoredError sqref="E14 G1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62FF-7E4E-4125-ADE2-F25DF7612FCF}">
  <dimension ref="A1:J30"/>
  <sheetViews>
    <sheetView zoomScale="80" zoomScaleNormal="80" workbookViewId="0">
      <selection activeCell="E28" sqref="E28"/>
    </sheetView>
  </sheetViews>
  <sheetFormatPr defaultRowHeight="14.4"/>
  <cols>
    <col min="1" max="1" width="48.44140625" style="9" customWidth="1"/>
    <col min="2" max="2" width="88.6640625" style="9" customWidth="1"/>
    <col min="3" max="3" width="1.88671875" style="9" customWidth="1"/>
    <col min="4" max="4" width="15.109375" style="1" customWidth="1"/>
    <col min="5" max="7" width="10.109375" style="2" customWidth="1"/>
    <col min="8" max="8" width="10.109375" style="3" customWidth="1"/>
    <col min="9" max="10" width="9.88671875" style="1" customWidth="1"/>
    <col min="11" max="11" width="9.6640625" style="1" customWidth="1"/>
    <col min="12" max="20" width="8.88671875" style="1"/>
    <col min="21" max="21" width="8.88671875" style="1" customWidth="1"/>
    <col min="22" max="16384" width="8.88671875" style="1"/>
  </cols>
  <sheetData>
    <row r="1" spans="1:10">
      <c r="A1" s="6" t="s">
        <v>60</v>
      </c>
      <c r="B1" s="8"/>
      <c r="C1" s="8"/>
      <c r="D1" s="9"/>
      <c r="E1" s="10"/>
      <c r="F1" s="10"/>
    </row>
    <row r="2" spans="1:10" ht="13.8" customHeight="1">
      <c r="A2" s="6" t="s">
        <v>87</v>
      </c>
      <c r="B2" s="6"/>
      <c r="C2" s="6"/>
    </row>
    <row r="3" spans="1:10" ht="63" customHeight="1">
      <c r="A3" s="103" t="s">
        <v>86</v>
      </c>
      <c r="B3" s="103"/>
      <c r="C3" s="103"/>
      <c r="D3" s="103"/>
      <c r="E3" s="103"/>
      <c r="F3" s="103"/>
      <c r="G3" s="10"/>
      <c r="H3" s="10"/>
      <c r="I3" s="10"/>
      <c r="J3" s="10"/>
    </row>
    <row r="4" spans="1:10" s="6" customFormat="1">
      <c r="A4" s="8" t="s">
        <v>21</v>
      </c>
      <c r="B4" s="8"/>
      <c r="C4" s="8"/>
      <c r="D4" s="8"/>
      <c r="F4" s="8"/>
      <c r="G4" s="8"/>
      <c r="H4" s="8"/>
      <c r="I4" s="8"/>
      <c r="J4" s="8"/>
    </row>
    <row r="5" spans="1:10">
      <c r="A5" s="9" t="str">
        <f>Invulblad!A5</f>
        <v>Prijs gas</v>
      </c>
      <c r="D5" s="9" t="str">
        <f>Invulblad!D5</f>
        <v>Euro/m3</v>
      </c>
      <c r="E5" s="58">
        <f>Invulblad!E5</f>
        <v>1.45</v>
      </c>
      <c r="F5" s="9"/>
      <c r="G5" s="9"/>
      <c r="H5" s="9"/>
      <c r="I5" s="9"/>
      <c r="J5" s="9"/>
    </row>
    <row r="6" spans="1:10">
      <c r="A6" s="9" t="str">
        <f>Invulblad!A6</f>
        <v>Prijs elektriciteit</v>
      </c>
      <c r="D6" s="9" t="str">
        <f>Invulblad!D6</f>
        <v>Euro/kWh</v>
      </c>
      <c r="E6" s="59">
        <f>Invulblad!E6</f>
        <v>0.4</v>
      </c>
      <c r="F6" s="9"/>
      <c r="G6" s="9"/>
      <c r="H6" s="9"/>
      <c r="I6" s="9"/>
      <c r="J6" s="9"/>
    </row>
    <row r="7" spans="1:10">
      <c r="A7" s="9" t="str">
        <f>Invulblad!A7</f>
        <v>Jaarlijks gasverbruik</v>
      </c>
      <c r="D7" s="9" t="str">
        <f>Invulblad!D7</f>
        <v>m3/jaar</v>
      </c>
      <c r="E7" s="58">
        <f>Invulblad!E7</f>
        <v>1500</v>
      </c>
      <c r="F7" s="9"/>
      <c r="G7" s="9"/>
      <c r="H7" s="9"/>
      <c r="I7" s="9"/>
      <c r="J7" s="9"/>
    </row>
    <row r="8" spans="1:10">
      <c r="A8" s="9" t="str">
        <f>Invulblad!A8</f>
        <v>Vaste kosten gasaansluiting per jaar</v>
      </c>
      <c r="D8" s="9" t="str">
        <f>Invulblad!D8</f>
        <v>Euro/jaar</v>
      </c>
      <c r="E8" s="60">
        <f>Invulblad!E8</f>
        <v>180</v>
      </c>
      <c r="F8" s="9"/>
      <c r="G8" s="9"/>
      <c r="H8" s="9"/>
      <c r="I8" s="9"/>
      <c r="J8" s="9"/>
    </row>
    <row r="9" spans="1:10">
      <c r="A9" s="9" t="str">
        <f>Invulblad!A9</f>
        <v>Gasverbruik warm tapwater</v>
      </c>
      <c r="D9" s="9" t="str">
        <f>Invulblad!D9</f>
        <v>m3/jaar</v>
      </c>
      <c r="E9" s="58">
        <f>Invulblad!E9</f>
        <v>200</v>
      </c>
      <c r="F9" s="9"/>
      <c r="G9" s="9"/>
      <c r="H9" s="9"/>
      <c r="I9" s="9"/>
      <c r="J9" s="9"/>
    </row>
    <row r="10" spans="1:10">
      <c r="A10" s="9" t="s">
        <v>95</v>
      </c>
      <c r="D10" s="9" t="s">
        <v>4</v>
      </c>
      <c r="E10" s="60">
        <f>Invulblad!E10</f>
        <v>0</v>
      </c>
      <c r="F10" s="9"/>
      <c r="G10" s="9"/>
      <c r="H10" s="9"/>
      <c r="I10" s="9"/>
      <c r="J10" s="9"/>
    </row>
    <row r="11" spans="1:10">
      <c r="A11" s="9" t="str">
        <f>Invulblad!A13</f>
        <v>Aanschaf en installatie warmtepomp</v>
      </c>
      <c r="D11" s="9" t="str">
        <f>Invulblad!D13</f>
        <v>Euro</v>
      </c>
      <c r="E11" s="58">
        <f>Invulblad!E13</f>
        <v>14000</v>
      </c>
      <c r="F11" s="9"/>
      <c r="G11" s="9"/>
      <c r="H11" s="9"/>
      <c r="I11" s="9"/>
      <c r="J11" s="9"/>
    </row>
    <row r="12" spans="1:10">
      <c r="A12" s="9" t="str">
        <f>Invulblad!A14</f>
        <v>ISDE subsidie warmtepomp</v>
      </c>
      <c r="D12" s="9" t="str">
        <f>Invulblad!D14</f>
        <v>Euro</v>
      </c>
      <c r="E12" s="58">
        <f>Invulblad!E14</f>
        <v>4200</v>
      </c>
      <c r="F12" s="33"/>
      <c r="G12" s="9"/>
      <c r="H12" s="9"/>
      <c r="I12" s="9"/>
      <c r="J12" s="9"/>
    </row>
    <row r="13" spans="1:10">
      <c r="A13" s="9" t="str">
        <f>Invulblad!A15</f>
        <v>Eventuele overige subsidies</v>
      </c>
      <c r="D13" s="9" t="str">
        <f>Invulblad!D15</f>
        <v>Euro</v>
      </c>
      <c r="E13" s="58">
        <f>Invulblad!E15</f>
        <v>0</v>
      </c>
      <c r="F13" s="33"/>
      <c r="G13" s="9"/>
      <c r="H13" s="9"/>
      <c r="I13" s="9"/>
      <c r="J13" s="9"/>
    </row>
    <row r="14" spans="1:10">
      <c r="D14" s="9"/>
      <c r="E14" s="9"/>
      <c r="F14" s="9"/>
      <c r="G14" s="9"/>
      <c r="H14" s="9"/>
      <c r="I14" s="9"/>
      <c r="J14" s="9"/>
    </row>
    <row r="15" spans="1:10" s="6" customFormat="1">
      <c r="A15" s="19" t="s">
        <v>21</v>
      </c>
      <c r="B15" s="19" t="s">
        <v>17</v>
      </c>
      <c r="C15" s="19"/>
      <c r="D15" s="6" t="s">
        <v>24</v>
      </c>
      <c r="E15" s="12" t="s">
        <v>15</v>
      </c>
      <c r="F15" s="13"/>
      <c r="G15" s="13"/>
      <c r="H15" s="20"/>
    </row>
    <row r="16" spans="1:10" s="6" customFormat="1">
      <c r="A16" s="19" t="s">
        <v>65</v>
      </c>
      <c r="B16" s="19"/>
      <c r="C16" s="19"/>
      <c r="E16" s="12"/>
      <c r="F16" s="13"/>
      <c r="G16" s="13"/>
      <c r="H16" s="20"/>
    </row>
    <row r="17" spans="1:10">
      <c r="A17" s="9" t="s">
        <v>66</v>
      </c>
      <c r="B17" s="9" t="s">
        <v>133</v>
      </c>
      <c r="D17" s="7" t="s">
        <v>6</v>
      </c>
      <c r="E17" s="5">
        <f>(E7-E10)*E5+E8</f>
        <v>2355</v>
      </c>
      <c r="F17" s="7"/>
      <c r="G17" s="7"/>
    </row>
    <row r="18" spans="1:10">
      <c r="A18" s="9" t="s">
        <v>53</v>
      </c>
      <c r="B18" s="9" t="s">
        <v>112</v>
      </c>
      <c r="D18" s="1" t="s">
        <v>4</v>
      </c>
      <c r="E18" s="5">
        <f>E7-E9-E10</f>
        <v>1300</v>
      </c>
      <c r="F18" s="7"/>
      <c r="G18" s="7"/>
      <c r="H18" s="7"/>
    </row>
    <row r="19" spans="1:10">
      <c r="A19" s="8" t="s">
        <v>68</v>
      </c>
      <c r="E19" s="7"/>
      <c r="F19" s="7"/>
      <c r="G19" s="7"/>
      <c r="H19" s="7"/>
    </row>
    <row r="20" spans="1:10">
      <c r="A20" s="9" t="s">
        <v>67</v>
      </c>
      <c r="B20" s="9" t="s">
        <v>131</v>
      </c>
      <c r="D20" s="1" t="s">
        <v>11</v>
      </c>
      <c r="E20" s="5">
        <f>$E$9*9.8/J22</f>
        <v>1066.6666666666667</v>
      </c>
      <c r="F20" s="7"/>
      <c r="G20" s="7"/>
      <c r="H20" s="7"/>
    </row>
    <row r="21" spans="1:10">
      <c r="A21" s="10" t="s">
        <v>7</v>
      </c>
      <c r="B21" s="10" t="s">
        <v>130</v>
      </c>
      <c r="C21" s="10"/>
      <c r="D21" s="1" t="s">
        <v>9</v>
      </c>
      <c r="E21" s="32">
        <v>35</v>
      </c>
      <c r="F21" s="32">
        <v>40</v>
      </c>
      <c r="G21" s="32">
        <v>45</v>
      </c>
      <c r="H21" s="32">
        <v>50</v>
      </c>
      <c r="I21" s="32">
        <v>55</v>
      </c>
      <c r="J21" s="32">
        <v>60</v>
      </c>
    </row>
    <row r="22" spans="1:10">
      <c r="A22" s="10" t="s">
        <v>18</v>
      </c>
      <c r="B22" s="10" t="s">
        <v>77</v>
      </c>
      <c r="C22" s="10"/>
      <c r="D22" s="1" t="s">
        <v>70</v>
      </c>
      <c r="E22" s="27">
        <f>'Detailblad COP waarden'!K12</f>
        <v>4.4124999999999996</v>
      </c>
      <c r="F22" s="27">
        <f>'Detailblad COP waarden'!L12</f>
        <v>3.8624999999999998</v>
      </c>
      <c r="G22" s="27">
        <f>'Detailblad COP waarden'!M12</f>
        <v>3.2749999999999999</v>
      </c>
      <c r="H22" s="27">
        <f>'Detailblad COP waarden'!N12</f>
        <v>2.8125</v>
      </c>
      <c r="I22" s="27">
        <f>'Detailblad COP waarden'!O12</f>
        <v>2.3374999999999999</v>
      </c>
      <c r="J22" s="27">
        <f>'Detailblad COP waarden'!P12</f>
        <v>1.8374999999999999</v>
      </c>
    </row>
    <row r="23" spans="1:10">
      <c r="A23" s="9" t="s">
        <v>8</v>
      </c>
      <c r="B23" s="9" t="s">
        <v>19</v>
      </c>
      <c r="D23" s="1" t="s">
        <v>11</v>
      </c>
      <c r="E23" s="4">
        <f t="shared" ref="E23:J23" si="0">$E$18*9.8/E22</f>
        <v>2887.2521246458932</v>
      </c>
      <c r="F23" s="4">
        <f t="shared" si="0"/>
        <v>3298.3818770226544</v>
      </c>
      <c r="G23" s="4">
        <f t="shared" si="0"/>
        <v>3890.0763358778631</v>
      </c>
      <c r="H23" s="4">
        <f t="shared" si="0"/>
        <v>4529.7777777777783</v>
      </c>
      <c r="I23" s="4">
        <f t="shared" si="0"/>
        <v>5450.2673796791451</v>
      </c>
      <c r="J23" s="4">
        <f t="shared" si="0"/>
        <v>6933.3333333333348</v>
      </c>
    </row>
    <row r="24" spans="1:10">
      <c r="A24" s="9" t="s">
        <v>73</v>
      </c>
      <c r="B24" s="9" t="s">
        <v>20</v>
      </c>
      <c r="D24" s="7" t="s">
        <v>6</v>
      </c>
      <c r="E24" s="4">
        <f t="shared" ref="E24:J24" si="1">($E$20+E23)*$E$6</f>
        <v>1581.5675165250241</v>
      </c>
      <c r="F24" s="4">
        <f t="shared" si="1"/>
        <v>1746.0194174757287</v>
      </c>
      <c r="G24" s="4">
        <f t="shared" si="1"/>
        <v>1982.6972010178122</v>
      </c>
      <c r="H24" s="4">
        <f t="shared" si="1"/>
        <v>2238.577777777778</v>
      </c>
      <c r="I24" s="4">
        <f t="shared" si="1"/>
        <v>2606.7736185383251</v>
      </c>
      <c r="J24" s="4">
        <f t="shared" si="1"/>
        <v>3200.0000000000009</v>
      </c>
    </row>
    <row r="25" spans="1:10">
      <c r="D25" s="7"/>
      <c r="E25" s="18"/>
      <c r="F25" s="18"/>
      <c r="G25" s="18"/>
      <c r="H25" s="18"/>
      <c r="I25" s="18"/>
      <c r="J25" s="18"/>
    </row>
    <row r="26" spans="1:10">
      <c r="A26" s="1"/>
      <c r="B26" s="17"/>
      <c r="D26" s="7"/>
      <c r="E26" s="111" t="s">
        <v>129</v>
      </c>
      <c r="F26" s="112"/>
      <c r="G26" s="112"/>
      <c r="H26" s="112"/>
      <c r="I26" s="112"/>
      <c r="J26" s="113"/>
    </row>
    <row r="27" spans="1:10" ht="16.2">
      <c r="A27" s="9" t="s">
        <v>56</v>
      </c>
      <c r="B27" s="9" t="s">
        <v>114</v>
      </c>
      <c r="D27" s="1" t="s">
        <v>6</v>
      </c>
      <c r="E27" s="11">
        <f t="shared" ref="E27:J27" si="2">$E$17-E24</f>
        <v>773.43248347497592</v>
      </c>
      <c r="F27" s="11">
        <f t="shared" si="2"/>
        <v>608.98058252427131</v>
      </c>
      <c r="G27" s="11">
        <f t="shared" si="2"/>
        <v>372.30279898218782</v>
      </c>
      <c r="H27" s="11">
        <f t="shared" si="2"/>
        <v>116.42222222222199</v>
      </c>
      <c r="I27" s="11">
        <f t="shared" si="2"/>
        <v>-251.77361853832508</v>
      </c>
      <c r="J27" s="11">
        <f t="shared" si="2"/>
        <v>-845.00000000000091</v>
      </c>
    </row>
    <row r="28" spans="1:10" ht="28.8">
      <c r="A28" s="17" t="s">
        <v>38</v>
      </c>
      <c r="B28" s="9" t="s">
        <v>132</v>
      </c>
      <c r="D28" s="1" t="s">
        <v>14</v>
      </c>
      <c r="E28" s="11">
        <f>IF(($E$11-$E$12-$E$13)/E27&gt;0,($E$11-$E$12-$E$13)/E27,"NIET")</f>
        <v>12.67078925360015</v>
      </c>
      <c r="F28" s="11">
        <f t="shared" ref="F28:J28" si="3">IF(($E$11-$E$12-$E$13)/F27&gt;0,($E$11-$E$12-$E$13)/F27,"NIET")</f>
        <v>16.092467118373868</v>
      </c>
      <c r="G28" s="11">
        <f t="shared" si="3"/>
        <v>26.322660014352628</v>
      </c>
      <c r="H28" s="11">
        <f t="shared" si="3"/>
        <v>84.176369536171194</v>
      </c>
      <c r="I28" s="11" t="str">
        <f t="shared" si="3"/>
        <v>NIET</v>
      </c>
      <c r="J28" s="11" t="str">
        <f t="shared" si="3"/>
        <v>NIET</v>
      </c>
    </row>
    <row r="29" spans="1:10">
      <c r="D29" s="7"/>
      <c r="E29" s="7"/>
      <c r="F29" s="7"/>
      <c r="G29" s="7"/>
      <c r="I29" s="3"/>
      <c r="J29" s="3"/>
    </row>
    <row r="30" spans="1:10">
      <c r="A30" s="1" t="s">
        <v>113</v>
      </c>
    </row>
  </sheetData>
  <sheetProtection algorithmName="SHA-512" hashValue="D/piZM/gnVu83wxQQ3mzIqEREanPJW6x4kWvGgT9vP9MJvbxnzRM5ZQTtrSv585MWlPzJPCCOZF1TB2KN3UzbQ==" saltValue="rp6pg6RdzXHwVmjS4sssfQ==" spinCount="100000" sheet="1" objects="1" scenarios="1"/>
  <mergeCells count="2">
    <mergeCell ref="A3:F3"/>
    <mergeCell ref="E26:J2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E4A02-9C64-42A8-BD91-143B05579E82}">
  <dimension ref="A1:H20"/>
  <sheetViews>
    <sheetView zoomScale="80" zoomScaleNormal="80" workbookViewId="0">
      <selection activeCell="J12" sqref="J12"/>
    </sheetView>
  </sheetViews>
  <sheetFormatPr defaultRowHeight="14.4"/>
  <cols>
    <col min="1" max="1" width="48.33203125" style="1" customWidth="1"/>
    <col min="2" max="2" width="84.88671875" style="9" customWidth="1"/>
    <col min="3" max="3" width="1.88671875" style="1" hidden="1" customWidth="1"/>
    <col min="4" max="4" width="15.44140625" style="1" customWidth="1"/>
    <col min="5" max="8" width="10.109375" style="1" customWidth="1"/>
    <col min="9" max="9" width="9.88671875" style="1" customWidth="1"/>
    <col min="10" max="10" width="32.44140625" style="1" customWidth="1"/>
    <col min="11" max="11" width="9.6640625" style="1" customWidth="1"/>
    <col min="12" max="16384" width="8.88671875" style="1"/>
  </cols>
  <sheetData>
    <row r="1" spans="1:8">
      <c r="A1" s="110" t="s">
        <v>61</v>
      </c>
      <c r="B1" s="110"/>
      <c r="C1" s="6"/>
      <c r="E1" s="2"/>
    </row>
    <row r="2" spans="1:8">
      <c r="A2" s="6" t="s">
        <v>87</v>
      </c>
      <c r="B2" s="6"/>
      <c r="C2" s="6"/>
      <c r="E2" s="2"/>
      <c r="F2" s="2"/>
      <c r="G2" s="2"/>
      <c r="H2" s="3"/>
    </row>
    <row r="3" spans="1:8" ht="92.4" customHeight="1">
      <c r="A3" s="103" t="s">
        <v>72</v>
      </c>
      <c r="B3" s="103"/>
      <c r="C3" s="103"/>
      <c r="D3" s="103"/>
      <c r="E3" s="103"/>
      <c r="F3" s="10"/>
      <c r="G3" s="10"/>
      <c r="H3" s="10"/>
    </row>
    <row r="4" spans="1:8">
      <c r="A4" s="8" t="s">
        <v>21</v>
      </c>
      <c r="B4" s="8"/>
      <c r="C4" s="8"/>
      <c r="D4" s="6" t="s">
        <v>24</v>
      </c>
      <c r="E4" s="13"/>
    </row>
    <row r="5" spans="1:8">
      <c r="A5" s="10" t="s">
        <v>0</v>
      </c>
      <c r="B5" s="10"/>
      <c r="C5" s="10"/>
      <c r="D5" s="1" t="s">
        <v>1</v>
      </c>
      <c r="E5" s="49">
        <f>Invulblad!E5</f>
        <v>1.45</v>
      </c>
    </row>
    <row r="6" spans="1:8">
      <c r="A6" s="10" t="s">
        <v>23</v>
      </c>
      <c r="B6" s="10"/>
      <c r="C6" s="10"/>
      <c r="D6" s="1" t="s">
        <v>2</v>
      </c>
      <c r="E6" s="49">
        <f>Invulblad!E6</f>
        <v>0.4</v>
      </c>
    </row>
    <row r="7" spans="1:8">
      <c r="A7" s="10" t="s">
        <v>3</v>
      </c>
      <c r="B7" s="10"/>
      <c r="C7" s="10"/>
      <c r="D7" s="1" t="s">
        <v>4</v>
      </c>
      <c r="E7" s="50">
        <f>Invulblad!E7</f>
        <v>1500</v>
      </c>
    </row>
    <row r="8" spans="1:8">
      <c r="A8" s="10" t="s">
        <v>12</v>
      </c>
      <c r="B8" s="10"/>
      <c r="C8" s="10"/>
      <c r="D8" s="1" t="s">
        <v>10</v>
      </c>
      <c r="E8" s="50">
        <f>Invulblad!G13</f>
        <v>6000</v>
      </c>
    </row>
    <row r="9" spans="1:8">
      <c r="A9" s="10" t="s">
        <v>13</v>
      </c>
      <c r="B9" s="10"/>
      <c r="C9" s="10"/>
      <c r="D9" s="1" t="s">
        <v>10</v>
      </c>
      <c r="E9" s="50">
        <f>Invulblad!G14</f>
        <v>1800</v>
      </c>
      <c r="F9" s="51"/>
    </row>
    <row r="11" spans="1:8">
      <c r="A11" s="19" t="s">
        <v>21</v>
      </c>
      <c r="B11" s="19" t="s">
        <v>17</v>
      </c>
      <c r="C11" s="19"/>
      <c r="D11" s="6" t="s">
        <v>24</v>
      </c>
      <c r="E11" s="115" t="s">
        <v>15</v>
      </c>
      <c r="F11" s="115"/>
      <c r="G11" s="115"/>
      <c r="H11" s="115"/>
    </row>
    <row r="12" spans="1:8" ht="45.6" customHeight="1">
      <c r="A12" s="10" t="s">
        <v>71</v>
      </c>
      <c r="B12" s="9" t="s">
        <v>96</v>
      </c>
      <c r="D12" s="1" t="s">
        <v>124</v>
      </c>
      <c r="E12" s="31">
        <v>0.7</v>
      </c>
      <c r="F12" s="31">
        <v>0.6</v>
      </c>
      <c r="G12" s="31">
        <v>0.5</v>
      </c>
      <c r="H12" s="31">
        <v>0.4</v>
      </c>
    </row>
    <row r="13" spans="1:8">
      <c r="A13" s="1" t="s">
        <v>63</v>
      </c>
      <c r="B13" s="9" t="s">
        <v>62</v>
      </c>
      <c r="D13" s="1" t="s">
        <v>4</v>
      </c>
      <c r="E13" s="52">
        <f>E12*$E$7</f>
        <v>1050</v>
      </c>
      <c r="F13" s="52">
        <f>F12*$E$7</f>
        <v>900</v>
      </c>
      <c r="G13" s="52">
        <f>G12*$E$7</f>
        <v>750</v>
      </c>
      <c r="H13" s="52">
        <f>H12*$E$7</f>
        <v>600</v>
      </c>
    </row>
    <row r="14" spans="1:8">
      <c r="A14" s="1" t="s">
        <v>64</v>
      </c>
      <c r="B14" s="9" t="s">
        <v>35</v>
      </c>
      <c r="D14" s="1" t="s">
        <v>11</v>
      </c>
      <c r="E14" s="5">
        <f>2.3*E13</f>
        <v>2415</v>
      </c>
      <c r="F14" s="5">
        <f>2.3*F13</f>
        <v>2070</v>
      </c>
      <c r="G14" s="5">
        <f>2.3*G13</f>
        <v>1724.9999999999998</v>
      </c>
      <c r="H14" s="5">
        <f>2.3*H13</f>
        <v>1380</v>
      </c>
    </row>
    <row r="15" spans="1:8">
      <c r="A15" s="1" t="s">
        <v>59</v>
      </c>
      <c r="B15" s="9" t="s">
        <v>57</v>
      </c>
      <c r="D15" s="1" t="s">
        <v>6</v>
      </c>
      <c r="E15" s="5">
        <f>E13*$E$5</f>
        <v>1522.5</v>
      </c>
      <c r="F15" s="5">
        <f>F13*$E$5</f>
        <v>1305</v>
      </c>
      <c r="G15" s="5">
        <f>G13*$E$5</f>
        <v>1087.5</v>
      </c>
      <c r="H15" s="5">
        <f>H13*$E$5</f>
        <v>870</v>
      </c>
    </row>
    <row r="16" spans="1:8">
      <c r="A16" s="1" t="s">
        <v>36</v>
      </c>
      <c r="B16" s="9" t="s">
        <v>58</v>
      </c>
      <c r="D16" s="1" t="s">
        <v>6</v>
      </c>
      <c r="E16" s="5">
        <f>E14*$E$6</f>
        <v>966</v>
      </c>
      <c r="F16" s="5">
        <f>F14*$E$6</f>
        <v>828</v>
      </c>
      <c r="G16" s="5">
        <f>G14*$E$6</f>
        <v>690</v>
      </c>
      <c r="H16" s="5">
        <f>H14*$E$6</f>
        <v>552</v>
      </c>
    </row>
    <row r="17" spans="1:8">
      <c r="E17" s="7"/>
      <c r="F17" s="7"/>
      <c r="G17" s="7"/>
      <c r="H17" s="7"/>
    </row>
    <row r="18" spans="1:8">
      <c r="E18" s="114" t="s">
        <v>129</v>
      </c>
      <c r="F18" s="114"/>
      <c r="G18" s="114"/>
      <c r="H18" s="114"/>
    </row>
    <row r="19" spans="1:8">
      <c r="A19" s="1" t="s">
        <v>136</v>
      </c>
      <c r="B19" s="9" t="s">
        <v>37</v>
      </c>
      <c r="D19" s="1" t="s">
        <v>6</v>
      </c>
      <c r="E19" s="47">
        <f>E15-E16</f>
        <v>556.5</v>
      </c>
      <c r="F19" s="47">
        <f>F15-F16</f>
        <v>477</v>
      </c>
      <c r="G19" s="47">
        <f>G15-G16</f>
        <v>397.5</v>
      </c>
      <c r="H19" s="47">
        <f>H15-H16</f>
        <v>318</v>
      </c>
    </row>
    <row r="20" spans="1:8">
      <c r="A20" s="1" t="s">
        <v>38</v>
      </c>
      <c r="B20" s="9" t="s">
        <v>22</v>
      </c>
      <c r="D20" s="1" t="s">
        <v>14</v>
      </c>
      <c r="E20" s="11">
        <f>IF(($E$8-$E$9)/E19&gt;0,($E$8-$E$9)/E19,"NIET")</f>
        <v>7.5471698113207548</v>
      </c>
      <c r="F20" s="11">
        <f t="shared" ref="F20:H20" si="0">IF(($E$8-$E$9)/F19&gt;0,($E$8-$E$9)/F19,"NIET")</f>
        <v>8.8050314465408803</v>
      </c>
      <c r="G20" s="11">
        <f t="shared" si="0"/>
        <v>10.566037735849056</v>
      </c>
      <c r="H20" s="11">
        <f t="shared" si="0"/>
        <v>13.20754716981132</v>
      </c>
    </row>
  </sheetData>
  <sheetProtection algorithmName="SHA-512" hashValue="OAJHsfZc0CKL0G1Kw3MBhMzTcaexj/+Z/s8lgRy/bxXeHpczhBB+ZTdHc9k7zNfmyJu/eYFN8jzYjLtFlflrsg==" saltValue="fqC+oHMs9meM2WdczoCZCA==" spinCount="100000" sheet="1" objects="1" scenarios="1"/>
  <mergeCells count="4">
    <mergeCell ref="E18:H18"/>
    <mergeCell ref="A3:E3"/>
    <mergeCell ref="E11:H11"/>
    <mergeCell ref="A1:B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1AAD-6992-48B1-BC9E-78BC41ED494C}">
  <dimension ref="A1:Q28"/>
  <sheetViews>
    <sheetView zoomScale="90" zoomScaleNormal="90" workbookViewId="0">
      <selection activeCell="J23" sqref="J23"/>
    </sheetView>
  </sheetViews>
  <sheetFormatPr defaultRowHeight="14.4"/>
  <cols>
    <col min="1" max="1" width="30.88671875" customWidth="1"/>
    <col min="8" max="8" width="8.88671875" customWidth="1"/>
    <col min="10" max="10" width="31.44140625" customWidth="1"/>
    <col min="11" max="15" width="7.77734375" customWidth="1"/>
    <col min="17" max="17" width="7.77734375" customWidth="1"/>
  </cols>
  <sheetData>
    <row r="1" spans="1:17">
      <c r="A1" s="16" t="s">
        <v>76</v>
      </c>
    </row>
    <row r="2" spans="1:17" s="23" customFormat="1">
      <c r="A2" s="6" t="s">
        <v>87</v>
      </c>
      <c r="B2" s="22"/>
      <c r="C2" s="22"/>
      <c r="E2" s="24"/>
      <c r="F2" s="24"/>
      <c r="G2" s="24"/>
      <c r="H2" s="25"/>
    </row>
    <row r="3" spans="1:17" s="23" customFormat="1">
      <c r="A3" s="22"/>
      <c r="B3" s="22"/>
      <c r="C3" s="22"/>
      <c r="E3" s="24"/>
      <c r="F3" s="24"/>
      <c r="G3" s="24"/>
      <c r="H3" s="25"/>
    </row>
    <row r="4" spans="1:17">
      <c r="A4" s="26" t="s">
        <v>25</v>
      </c>
      <c r="J4" s="16" t="s">
        <v>74</v>
      </c>
    </row>
    <row r="6" spans="1:17">
      <c r="J6" s="16" t="s">
        <v>79</v>
      </c>
      <c r="K6" s="16">
        <f>'Detailblad All Electric'!E21</f>
        <v>35</v>
      </c>
      <c r="L6" s="16">
        <f>'Detailblad All Electric'!F21</f>
        <v>40</v>
      </c>
      <c r="M6" s="16">
        <f>'Detailblad All Electric'!G21</f>
        <v>45</v>
      </c>
      <c r="N6" s="16">
        <f>'Detailblad All Electric'!H21</f>
        <v>50</v>
      </c>
      <c r="O6" s="16">
        <f>'Detailblad All Electric'!I21</f>
        <v>55</v>
      </c>
      <c r="P6" s="16">
        <v>60</v>
      </c>
      <c r="Q6" s="29" t="s">
        <v>75</v>
      </c>
    </row>
    <row r="7" spans="1:17">
      <c r="J7" t="s">
        <v>80</v>
      </c>
      <c r="K7" s="28">
        <v>5.8</v>
      </c>
      <c r="L7" s="28">
        <v>5</v>
      </c>
      <c r="M7" s="28">
        <v>4</v>
      </c>
      <c r="N7" s="28">
        <v>3.5</v>
      </c>
      <c r="O7" s="28">
        <v>2.8</v>
      </c>
      <c r="P7" s="28">
        <v>2.1</v>
      </c>
      <c r="Q7">
        <v>2</v>
      </c>
    </row>
    <row r="8" spans="1:17">
      <c r="J8" t="s">
        <v>81</v>
      </c>
      <c r="K8" s="28">
        <v>4.7</v>
      </c>
      <c r="L8" s="28">
        <v>4</v>
      </c>
      <c r="M8" s="28">
        <v>3.5</v>
      </c>
      <c r="N8" s="28">
        <v>3</v>
      </c>
      <c r="O8" s="28">
        <v>2.5</v>
      </c>
      <c r="P8" s="28">
        <v>2</v>
      </c>
      <c r="Q8">
        <v>2</v>
      </c>
    </row>
    <row r="9" spans="1:17">
      <c r="J9" t="s">
        <v>82</v>
      </c>
      <c r="K9" s="28">
        <v>4</v>
      </c>
      <c r="L9" s="28">
        <v>3.7</v>
      </c>
      <c r="M9" s="28">
        <v>3.2</v>
      </c>
      <c r="N9" s="28">
        <v>2.7</v>
      </c>
      <c r="O9" s="28">
        <v>2.2999999999999998</v>
      </c>
      <c r="P9" s="28">
        <v>1.8</v>
      </c>
      <c r="Q9">
        <v>2</v>
      </c>
    </row>
    <row r="10" spans="1:17">
      <c r="J10" t="s">
        <v>83</v>
      </c>
      <c r="K10" s="28">
        <v>3.5</v>
      </c>
      <c r="L10" s="28">
        <v>3.1</v>
      </c>
      <c r="M10" s="28">
        <v>2.7</v>
      </c>
      <c r="N10" s="28">
        <v>2.2999999999999998</v>
      </c>
      <c r="O10" s="28">
        <v>2</v>
      </c>
      <c r="P10" s="28">
        <v>1.6</v>
      </c>
      <c r="Q10">
        <v>1</v>
      </c>
    </row>
    <row r="11" spans="1:17">
      <c r="J11" t="s">
        <v>84</v>
      </c>
      <c r="K11" s="28">
        <v>2.8</v>
      </c>
      <c r="L11" s="28">
        <v>2.4</v>
      </c>
      <c r="M11" s="28">
        <v>2.1</v>
      </c>
      <c r="N11" s="28">
        <v>1.8</v>
      </c>
      <c r="O11" s="28">
        <v>1.5</v>
      </c>
      <c r="P11" s="28">
        <v>1.3</v>
      </c>
      <c r="Q11">
        <v>1</v>
      </c>
    </row>
    <row r="12" spans="1:17">
      <c r="J12" s="16" t="str">
        <f>'Detailblad All Electric'!D22</f>
        <v>SCOP</v>
      </c>
      <c r="K12" s="30">
        <f t="shared" ref="K12:P12" si="0">($Q$7*K7+$Q$8*K8+$Q$9*K9+$Q$10*K10+$Q$11*K11)/$Q$12</f>
        <v>4.4124999999999996</v>
      </c>
      <c r="L12" s="30">
        <f t="shared" si="0"/>
        <v>3.8624999999999998</v>
      </c>
      <c r="M12" s="30">
        <f t="shared" si="0"/>
        <v>3.2749999999999999</v>
      </c>
      <c r="N12" s="30">
        <f t="shared" si="0"/>
        <v>2.8125</v>
      </c>
      <c r="O12" s="30">
        <f t="shared" si="0"/>
        <v>2.3374999999999999</v>
      </c>
      <c r="P12" s="30">
        <f t="shared" si="0"/>
        <v>1.8374999999999999</v>
      </c>
      <c r="Q12" s="16">
        <f>SUM(Q7:Q11)</f>
        <v>8</v>
      </c>
    </row>
    <row r="28" spans="1:1">
      <c r="A28" t="s">
        <v>107</v>
      </c>
    </row>
  </sheetData>
  <sheetProtection algorithmName="SHA-512" hashValue="PWnQh/Q3QxeToiWLZDUwaDJv6vGQVguuDdOyQtmgaah0r0XwPdArrcc4lTROJG8X2w42sgf3x1r5M7UmUFfejQ==" saltValue="vTnIFCLgtEpmLS/Q1M/kgA==" spinCount="100000" sheet="1" objects="1" scenarios="1"/>
  <hyperlinks>
    <hyperlink ref="A4" r:id="rId1" xr:uid="{91FAD37A-6C8B-4DF4-A095-AA85270E7B6C}"/>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55FEC-F2CF-42EF-A939-86979F16A498}">
  <dimension ref="A1:H15"/>
  <sheetViews>
    <sheetView workbookViewId="0"/>
  </sheetViews>
  <sheetFormatPr defaultRowHeight="14.4"/>
  <cols>
    <col min="1" max="1" width="41.88671875" customWidth="1"/>
    <col min="2" max="2" width="62.109375" customWidth="1"/>
    <col min="3" max="3" width="53" customWidth="1"/>
  </cols>
  <sheetData>
    <row r="1" spans="1:8">
      <c r="A1" s="16" t="s">
        <v>69</v>
      </c>
    </row>
    <row r="2" spans="1:8" s="23" customFormat="1">
      <c r="A2" s="6" t="s">
        <v>87</v>
      </c>
      <c r="B2" s="22"/>
      <c r="C2" s="22"/>
      <c r="E2" s="24"/>
      <c r="F2" s="24"/>
      <c r="G2" s="24"/>
      <c r="H2" s="25"/>
    </row>
    <row r="5" spans="1:8">
      <c r="A5" s="16" t="s">
        <v>26</v>
      </c>
      <c r="B5" s="16" t="s">
        <v>30</v>
      </c>
      <c r="C5" s="16" t="s">
        <v>27</v>
      </c>
    </row>
    <row r="6" spans="1:8">
      <c r="A6" t="s">
        <v>28</v>
      </c>
      <c r="B6" t="s">
        <v>31</v>
      </c>
      <c r="C6" s="15" t="s">
        <v>29</v>
      </c>
    </row>
    <row r="7" spans="1:8">
      <c r="A7" t="s">
        <v>47</v>
      </c>
      <c r="B7" t="s">
        <v>49</v>
      </c>
      <c r="C7" s="15" t="s">
        <v>25</v>
      </c>
    </row>
    <row r="8" spans="1:8">
      <c r="A8" t="s">
        <v>32</v>
      </c>
      <c r="B8" t="s">
        <v>33</v>
      </c>
      <c r="C8" s="15" t="s">
        <v>34</v>
      </c>
    </row>
    <row r="9" spans="1:8">
      <c r="A9" t="s">
        <v>13</v>
      </c>
      <c r="B9" t="s">
        <v>55</v>
      </c>
      <c r="C9" s="15" t="s">
        <v>54</v>
      </c>
    </row>
    <row r="10" spans="1:8">
      <c r="A10" s="17" t="s">
        <v>40</v>
      </c>
      <c r="B10" s="17" t="s">
        <v>78</v>
      </c>
      <c r="C10" s="21" t="s">
        <v>39</v>
      </c>
    </row>
    <row r="11" spans="1:8" ht="28.8">
      <c r="A11" s="17" t="s">
        <v>41</v>
      </c>
      <c r="B11" s="17" t="s">
        <v>48</v>
      </c>
      <c r="C11" s="21" t="s">
        <v>39</v>
      </c>
    </row>
    <row r="12" spans="1:8">
      <c r="A12" t="s">
        <v>42</v>
      </c>
      <c r="B12" t="s">
        <v>46</v>
      </c>
      <c r="C12" s="14" t="s">
        <v>43</v>
      </c>
    </row>
    <row r="13" spans="1:8">
      <c r="A13" t="s">
        <v>45</v>
      </c>
      <c r="B13" t="s">
        <v>46</v>
      </c>
      <c r="C13" s="14" t="s">
        <v>44</v>
      </c>
    </row>
    <row r="14" spans="1:8">
      <c r="A14" t="s">
        <v>109</v>
      </c>
      <c r="B14" t="s">
        <v>110</v>
      </c>
      <c r="C14" t="s">
        <v>111</v>
      </c>
    </row>
    <row r="15" spans="1:8">
      <c r="C15" s="15"/>
    </row>
  </sheetData>
  <sheetProtection algorithmName="SHA-512" hashValue="tBg2swn5hCQaA9y/s7MLlenkyvaJl5iJGN+19GbRVkReu5WxwLcE2V44Y1kxEv80hS8qNvJz0uuemQarGFTz+Q==" saltValue="YvdI9pmFBggClnktX2sMcQ==" spinCount="100000" sheet="1" objects="1" scenarios="1"/>
  <hyperlinks>
    <hyperlink ref="C6" r:id="rId1" xr:uid="{4743554B-B400-40F2-A0F4-E2338BD43F5E}"/>
    <hyperlink ref="C8" r:id="rId2" xr:uid="{E9340D47-615A-47CB-A05D-C2529884BB4A}"/>
    <hyperlink ref="C11" r:id="rId3" xr:uid="{51CE6341-BC24-4A0D-9ADF-E94169AA4914}"/>
    <hyperlink ref="C12" r:id="rId4" xr:uid="{D5FDDB30-594C-4C1A-9216-1A7A77198D40}"/>
    <hyperlink ref="C13" r:id="rId5" display="https://www.eigenhuis.nl/energie/maatregelen/duurzaam-verwarmen/warmtepomp/prijs-en-rendement" xr:uid="{33B141E7-AF7A-47E4-A2CB-FC11650D5A23}"/>
    <hyperlink ref="C7" r:id="rId6" xr:uid="{12CF4612-E409-4E12-B8B3-C3B31414B611}"/>
  </hyperlinks>
  <pageMargins left="0.7" right="0.7" top="0.75" bottom="0.75" header="0.3" footer="0.3"/>
  <pageSetup paperSize="9" orientation="portrait" r:id="rId7"/>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Q E A A B Q S w M E F A A C A A g A L F 0 E V Q v B h O q l A A A A 9 w A A A B I A H A B D b 2 5 m a W c v U G F j a 2 F n Z S 5 4 b W w g o h g A K K A U A A A A A A A A A A A A A A A A A A A A A A A A A A A A h Y 9 L C s I w G I S v U r J v X o K U 8 j d d u G 1 F E M R t S G M N t q k 0 q e n d X H g k r 2 B F q + 5 c z s w 3 M H O / 3 i A f 2 y a 6 6 N 6 Z z m a I Y Y o i b V V X G V t n a P C H O E G 5 g I 1 U J 1 n r a I K t S 0 d n M n T 0 / p w S E k L A Y Y G 7 v i a c U k b 2 Z b F V R 9 3 K 2 F j n p V U a f V r V / x Y S s H u N E R w z u s S M J R x T I L M L p b F f g k + D n + m P C a u h 8 U O v h W 3 i d Q F k l k D e J 8 Q D U E s D B B Q A A g A I A C x d B F 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s X Q R V L L 6 O X f 0 A A A D C A g A A E w A c A E Z v c m 1 1 b G F z L 1 N l Y 3 R p b 2 4 x L m 0 g o h g A K K A U A A A A A A A A A A A A A A A A A A A A A A A A A A A A t Z F B S 8 N A E I X v g f y H Z b 2 k E A K h I g X J Q Y M H E T y 0 A Q + l h 2 0 6 T b f d 3 S m z m 0 Y N + e 9 u C I g 2 e L D o X O Y w b 7 7 h v b F Q O o m G L Y a e 3 o Z B G N i d I N i w Q q x B p S x j C l w Y M F / 3 5 K U Z e 3 g t Q S V 5 T Q T G v S A d 1 o i H a N I u n 4 W G j A 9 7 f N U t c z T O S 1 b x s H 7 F i 7 c j s A o a u X + X 1 Y Z 7 l h c r S A o S x m 6 R d I 6 q 1 q a X 2 a i / F r c t f 0 K F O u U x e z T u 5 j r p h 1 0 3 C Q N p f s C O T E w v N D H 9 b x O f z L n c g / H Q r V Q O 6 A t 0 A c q / Z o 6 N j U a X Y w a i 3 D F H N X y L 4 x w 2 y m N 2 Y R 6 z v 8 v j T p g T A j n Q R y D h 6 p r Y C a g R p K W p f v P r D 1 B L A Q I t A B Q A A g A I A C x d B F U L w Y T q p Q A A A P c A A A A S A A A A A A A A A A A A A A A A A A A A A A B D b 2 5 m a W c v U G F j a 2 F n Z S 5 4 b W x Q S w E C L Q A U A A I A C A A s X Q R V D 8 r p q 6 Q A A A D p A A A A E w A A A A A A A A A A A A A A A A D x A A A A W 0 N v b n R l b n R f V H l w Z X N d L n h t b F B L A Q I t A B Q A A g A I A C x d B F U s v o 5 d / Q A A A M I C A A A T A A A A A A A A A A A A A A A A A O I B A A B G b 3 J t d W x h c y 9 T Z W N 0 a W 9 u M S 5 t U E s F B g A A A A A D A A M A w g A A A C w 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q M V A A A A A A A A g R U 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V s 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l I i A v P j x F b n R y e S B U e X B l P S J G a W x s Z W R D b 2 1 w b G V 0 Z V J l c 3 V s d F R v V 2 9 y a 3 N o Z W V 0 I i B W Y W x 1 Z T 0 i b D E i I C 8 + P E V u d H J 5 I F R 5 c G U 9 I k F k Z G V k V G 9 E Y X R h T W 9 k Z W w i I F Z h b H V l P S J s M C I g L z 4 8 R W 5 0 c n k g V H l w Z T 0 i R m l s b E N v d W 5 0 I i B W Y W x 1 Z T 0 i b D U i I C 8 + P E V u d H J 5 I F R 5 c G U 9 I k Z p b G x F c n J v c k N v Z G U i I F Z h b H V l P S J z V W 5 r b m 9 3 b i I g L z 4 8 R W 5 0 c n k g V H l w Z T 0 i R m l s b E V y c m 9 y Q 2 9 1 b n Q i I F Z h b H V l P S J s M C I g L z 4 8 R W 5 0 c n k g V H l w Z T 0 i R m l s b E x h c 3 R V c G R h d G V k I i B W Y W x 1 Z T 0 i Z D I w M j I t M D g t M D R U M D g 6 M D M 6 M j k u N j k 1 N D k 0 O F o i I C 8 + P E V u d H J 5 I F R 5 c G U 9 I k Z p b G x D b 2 x 1 b W 5 U e X B l c y I g V m F s d W U 9 I n N B d z 0 9 I i A v P j x F b n R y e S B U e X B l P S J G a W x s Q 2 9 s d W 1 u T m F t Z X M i I F Z h b H V l P S J z W y Z x d W 9 0 O 0 t v b G 9 t 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V s M S 9 B d X R v U m V t b 3 Z l Z E N v b H V t b n M x L n t L b 2 x v b T E s M H 0 m c X V v d D t d L C Z x d W 9 0 O 0 N v b H V t b k N v d W 5 0 J n F 1 b 3 Q 7 O j E s J n F 1 b 3 Q 7 S 2 V 5 Q 2 9 s d W 1 u T m F t Z X M m c X V v d D s 6 W 1 0 s J n F 1 b 3 Q 7 Q 2 9 s d W 1 u S W R l b n R p d G l l c y Z x d W 9 0 O z p b J n F 1 b 3 Q 7 U 2 V j d G l v b j E v V G F i Z W w x L 0 F 1 d G 9 S Z W 1 v d m V k Q 2 9 s d W 1 u c z E u e 0 t v b G 9 t M S w w f S Z x d W 9 0 O 1 0 s J n F 1 b 3 Q 7 U m V s Y X R p b 2 5 z a G l w S W 5 m b y Z x d W 9 0 O z p b X X 0 i I C 8 + P C 9 T d G F i b G V F b n R y a W V z P j w v S X R l b T 4 8 S X R l b T 4 8 S X R l b U x v Y 2 F 0 a W 9 u P j x J d G V t V H l w Z T 5 G b 3 J t d W x h P C 9 J d G V t V H l w Z T 4 8 S X R l b V B h d G g + U 2 V j d G l v b j E v V G F i Z W w x L 0 J y b 2 4 8 L 0 l 0 Z W 1 Q Y X R o P j w v S X R l b U x v Y 2 F 0 a W 9 u P j x T d G F i b G V F b n R y a W V z I C 8 + P C 9 J d G V t P j x J d G V t P j x J d G V t T G 9 j Y X R p b 2 4 + P E l 0 Z W 1 U e X B l P k Z v c m 1 1 b G E 8 L 0 l 0 Z W 1 U e X B l P j x J d G V t U G F 0 a D 5 T Z W N 0 a W 9 u M S 9 U Y W J l b D E v V H l w Z S U y M G d l d 2 l q e m l n Z D w v S X R l b V B h d G g + P C 9 J d G V t T G 9 j Y X R p b 2 4 + P F N 0 Y W J s Z U V u d H J p Z X M g L z 4 8 L 0 l 0 Z W 0 + P E l 0 Z W 0 + P E l 0 Z W 1 M b 2 N h d G l v b j 4 8 S X R l b V R 5 c G U + R m 9 y b X V s Y T w v S X R l b V R 5 c G U + P E l 0 Z W 1 Q Y X R o P l N l Y 3 R p b 2 4 x L 1 R h Y m V s 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l 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B Z G R l Z F R v R G F 0 Y U 1 v Z G V s I i B W Y W x 1 Z T 0 i b D A i I C 8 + P E V u d H J 5 I F R 5 c G U 9 I k Z p b G x D b 3 V u d C I g V m F s d W U 9 I m w 1 I i A v P j x F b n R y e S B U e X B l P S J G a W x s R X J y b 3 J D b 2 R l I i B W Y W x 1 Z T 0 i c 1 V u a 2 5 v d 2 4 i I C 8 + P E V u d H J 5 I F R 5 c G U 9 I k Z p b G x F c n J v c k N v d W 5 0 I i B W Y W x 1 Z T 0 i b D A i I C 8 + P E V u d H J 5 I F R 5 c G U 9 I k Z p b G x M Y X N 0 V X B k Y X R l Z C I g V m F s d W U 9 I m Q y M D I y L T A 4 L T A 0 V D A 4 O j A 2 O j Q 3 L j E 1 O T Q 0 O T d a I i A v P j x F b n R y e S B U e X B l P S J G a W x s Q 2 9 s d W 1 u V H l w Z X M i I F Z h b H V l P S J z Q X c 9 P S I g L z 4 8 R W 5 0 c n k g V H l w Z T 0 i R m l s b E N v b H V t b k 5 h b W V z I i B W Y W x 1 Z T 0 i c 1 s m c X V v d D t L b 2 x v b T 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l b D M v Q X V 0 b 1 J l b W 9 2 Z W R D b 2 x 1 b W 5 z M S 5 7 S 2 9 s b 2 0 x L D B 9 J n F 1 b 3 Q 7 X S w m c X V v d D t D b 2 x 1 b W 5 D b 3 V u d C Z x d W 9 0 O z o x L C Z x d W 9 0 O 0 t l e U N v b H V t b k 5 h b W V z J n F 1 b 3 Q 7 O l t d L C Z x d W 9 0 O 0 N v b H V t b k l k Z W 5 0 a X R p Z X M m c X V v d D s 6 W y Z x d W 9 0 O 1 N l Y 3 R p b 2 4 x L 1 R h Y m V s M y 9 B d X R v U m V t b 3 Z l Z E N v b H V t b n M x L n t L b 2 x v b T E s M H 0 m c X V v d D t d L C Z x d W 9 0 O 1 J l b G F 0 a W 9 u c 2 h p c E l u Z m 8 m c X V v d D s 6 W 1 1 9 I i A v P j w v U 3 R h Y m x l R W 5 0 c m l l c z 4 8 L 0 l 0 Z W 0 + P E l 0 Z W 0 + P E l 0 Z W 1 M b 2 N h d G l v b j 4 8 S X R l b V R 5 c G U + R m 9 y b X V s Y T w v S X R l b V R 5 c G U + P E l 0 Z W 1 Q Y X R o P l N l Y 3 R p b 2 4 x L 1 R h Y m V s M y 9 C c m 9 u P C 9 J d G V t U G F 0 a D 4 8 L 0 l 0 Z W 1 M b 2 N h d G l v b j 4 8 U 3 R h Y m x l R W 5 0 c m l l c y A v P j w v S X R l b T 4 8 S X R l b T 4 8 S X R l b U x v Y 2 F 0 a W 9 u P j x J d G V t V H l w Z T 5 G b 3 J t d W x h P C 9 J d G V t V H l w Z T 4 8 S X R l b V B h d G g + U 2 V j d G l v b j E v V G F i Z W w z L 1 R 5 c G U l M j B n Z X d p a n p p Z 2 Q 8 L 0 l 0 Z W 1 Q Y X R o P j w v S X R l b U x v Y 2 F 0 a W 9 u P j x T d G F i b G V F b n R y a W V z I C 8 + P C 9 J d G V t P j x J d G V t P j x J d G V t T G 9 j Y X R p b 2 4 + P E l 0 Z W 1 U e X B l P k Z v c m 1 1 b G E 8 L 0 l 0 Z W 1 U e X B l P j x J d G V t U G F 0 a D 5 T Z W N 0 a W 9 u M S 9 U Y W J l b D M v U m l q Z W 4 l M j B n Z W Z p b H R l c m Q 8 L 0 l 0 Z W 1 Q Y X R o P j w v S X R l b U x v Y 2 F 0 a W 9 u P j x T d G F i b G V F b n R y a W V z I C 8 + P C 9 J d G V t P j x J d G V t P j x J d G V t T G 9 j Y X R p b 2 4 + P E l 0 Z W 1 U e X B l P k Z v c m 1 1 b G E 8 L 0 l 0 Z W 1 U e X B l P j x J d G V t U G F 0 a D 5 T Z W N 0 a W 9 u M S 9 U Y W J l b D g 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Z S 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N C I g L z 4 8 R W 5 0 c n k g V H l w Z T 0 i R m l s b E V y c m 9 y Q 2 9 k Z S I g V m F s d W U 9 I n N V b m t u b 3 d u I i A v P j x F b n R y e S B U e X B l P S J G a W x s R X J y b 3 J D b 3 V u d C I g V m F s d W U 9 I m w w I i A v P j x F b n R y e S B U e X B l P S J G a W x s T G F z d F V w Z G F 0 Z W Q i I F Z h b H V l P S J k M j A y M i 0 w O C 0 w N F Q w O D o x N z o z N i 4 w M T g x O T c 5 W i I g L z 4 8 R W 5 0 c n k g V H l w Z T 0 i R m l s b E N v b H V t b l R 5 c G V z I i B W Y W x 1 Z T 0 i c 0 F 3 P T 0 i I C 8 + P E V u d H J 5 I F R 5 c G U 9 I k Z p b G x D b 2 x 1 b W 5 O Y W 1 l c y I g V m F s d W U 9 I n N b J n F 1 b 3 Q 7 Q W F u d m 9 l c n R l b X B l c m F 0 d X V y I H Z l c n d h c m 1 p b m c 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l b D g v Q X V 0 b 1 J l b W 9 2 Z W R D b 2 x 1 b W 5 z M S 5 7 Q W F u d m 9 l c n R l b X B l c m F 0 d X V y I H Z l c n d h c m 1 p b m c s M H 0 m c X V v d D t d L C Z x d W 9 0 O 0 N v b H V t b k N v d W 5 0 J n F 1 b 3 Q 7 O j E s J n F 1 b 3 Q 7 S 2 V 5 Q 2 9 s d W 1 u T m F t Z X M m c X V v d D s 6 W 1 0 s J n F 1 b 3 Q 7 Q 2 9 s d W 1 u S W R l b n R p d G l l c y Z x d W 9 0 O z p b J n F 1 b 3 Q 7 U 2 V j d G l v b j E v V G F i Z W w 4 L 0 F 1 d G 9 S Z W 1 v d m V k Q 2 9 s d W 1 u c z E u e 0 F h b n Z v Z X J 0 Z W 1 w Z X J h d H V 1 c i B 2 Z X J 3 Y X J t a W 5 n L D B 9 J n F 1 b 3 Q 7 X S w m c X V v d D t S Z W x h d G l v b n N o a X B J b m Z v J n F 1 b 3 Q 7 O l t d f S I g L z 4 8 L 1 N 0 Y W J s Z U V u d H J p Z X M + P C 9 J d G V t P j x J d G V t P j x J d G V t T G 9 j Y X R p b 2 4 + P E l 0 Z W 1 U e X B l P k Z v c m 1 1 b G E 8 L 0 l 0 Z W 1 U e X B l P j x J d G V t U G F 0 a D 5 T Z W N 0 a W 9 u M S 9 U Y W J l b D g v Q n J v b j w v S X R l b V B h d G g + P C 9 J d G V t T G 9 j Y X R p b 2 4 + P F N 0 Y W J s Z U V u d H J p Z X M g L z 4 8 L 0 l 0 Z W 0 + P E l 0 Z W 0 + P E l 0 Z W 1 M b 2 N h d G l v b j 4 8 S X R l b V R 5 c G U + R m 9 y b X V s Y T w v S X R l b V R 5 c G U + P E l 0 Z W 1 Q Y X R o P l N l Y 3 R p b 2 4 x L 1 R h Y m V s O C 9 U e X B l J T I w Z 2 V 3 a W p 6 a W d k P C 9 J d G V t U G F 0 a D 4 8 L 0 l 0 Z W 1 M b 2 N h d G l v b j 4 8 U 3 R h Y m x l R W 5 0 c m l l c y A v P j w v S X R l b T 4 8 L 0 l 0 Z W 1 z P j w v T G 9 j Y W x Q Y W N r Y W d l T W V 0 Y W R h d G F G a W x l P h Y A A A B Q S w U G A A A A A A A A A A A A A A A A A A A A A A A A J g E A A A E A A A D Q j J 3 f A R X R E Y x 6 A M B P w p f r A Q A A A H 1 a n c I + V 7 l E o t J t K 8 w w t l s A A A A A A g A A A A A A E G Y A A A A B A A A g A A A A 6 G z H I l N / 9 P U X V + 7 + s z q E k z Y 6 3 x 8 Y X + L H l T j 7 w / b b d 8 Q A A A A A D o A A A A A C A A A g A A A A V J g F w a F v 7 5 2 a D Q r w t M R 7 T S q r Z a d h 2 7 g C 2 9 6 A h e w g 0 I B Q A A A A 3 T / L k p Z 9 P e 2 K D 7 j B 4 1 Y 2 V a t i d t x k I q / q 6 P b f y o E f M q f s f d 2 0 p 3 N d r L L 7 A E N A H K 8 U S V R L 7 p M N U t P D C I Y Y t C b N W N l / V H 1 B N K J p a l O Q f A 6 q B D Z A A A A A 1 0 p e Q 6 0 G p g d m m B B y L 3 R l a E r M 3 c I 1 E l o i / h h c O B Z i p J t e w O x y g m I 0 q K k T I 9 w H K j t 0 O O h J 5 K u s y x i 4 p Y Z 5 B x x Q D w = = < / D a t a M a s h u p > 
</file>

<file path=customXml/itemProps1.xml><?xml version="1.0" encoding="utf-8"?>
<ds:datastoreItem xmlns:ds="http://schemas.openxmlformats.org/officeDocument/2006/customXml" ds:itemID="{6DFA325E-CB00-47AA-AD38-B876CBC93B8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Titelblad met versiebeheer</vt:lpstr>
      <vt:lpstr>Samenvatting voor coachverslag</vt:lpstr>
      <vt:lpstr>Invulblad</vt:lpstr>
      <vt:lpstr>Detailblad All Electric</vt:lpstr>
      <vt:lpstr>Detailblad Hybride</vt:lpstr>
      <vt:lpstr>Detailblad COP waarden</vt:lpstr>
      <vt:lpstr>Overige referenties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Verstift</dc:creator>
  <cp:lastModifiedBy>Marc en Karin Verstift</cp:lastModifiedBy>
  <dcterms:created xsi:type="dcterms:W3CDTF">2022-03-14T08:41:53Z</dcterms:created>
  <dcterms:modified xsi:type="dcterms:W3CDTF">2023-02-21T13:53:59Z</dcterms:modified>
</cp:coreProperties>
</file>