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ubp\Dropbox\WD - ENERGIE-BESPAREN\WD - EB - OPERATIE\Energiecoaches\2. Informatiemap\12. rekentools\"/>
    </mc:Choice>
  </mc:AlternateContent>
  <xr:revisionPtr revIDLastSave="0" documentId="8_{9C08906E-25C8-4BB4-A481-1ADD40621946}" xr6:coauthVersionLast="47" xr6:coauthVersionMax="47" xr10:uidLastSave="{00000000-0000-0000-0000-000000000000}"/>
  <bookViews>
    <workbookView xWindow="-120" yWindow="-120" windowWidth="29040" windowHeight="15720" firstSheet="1" activeTab="2" xr2:uid="{994ECFF6-D834-42F1-8841-EF8E1BA8464A}"/>
  </bookViews>
  <sheets>
    <sheet name="Table2" sheetId="3" state="hidden" r:id="rId1"/>
    <sheet name="Titel met versiebeheer" sheetId="8" r:id="rId2"/>
    <sheet name="Jaarverbruik" sheetId="7" r:id="rId3"/>
    <sheet name="Rc uit warmtecamera" sheetId="9" r:id="rId4"/>
  </sheets>
  <externalReferences>
    <externalReference r:id="rId5"/>
  </externalReferences>
  <definedNames>
    <definedName name="a">Jaarverbruik!$R$6</definedName>
    <definedName name="b">Jaarverbruik!$R$7</definedName>
    <definedName name="ExternalData_1" localSheetId="0" hidden="1">Table2!$A$1:$C$22</definedName>
    <definedName name="Opp" localSheetId="1">[1]Rekentool!$C$27</definedName>
    <definedName name="Opp">#REF!</definedName>
    <definedName name="Pgas" localSheetId="1">[1]Rekentool!$E$33</definedName>
    <definedName name="Pgas">Jaarverbruik!$G$16</definedName>
    <definedName name="R_binnen" localSheetId="1">[1]Data!$P$24</definedName>
    <definedName name="R_binnen">#REF!</definedName>
    <definedName name="R_buiten" localSheetId="1">[1]Data!$P$22</definedName>
    <definedName name="R_buiten">#REF!</definedName>
    <definedName name="T0" localSheetId="1">[1]Data!$L$28</definedName>
    <definedName name="T0">#REF!</definedName>
    <definedName name="Tbcor" localSheetId="1">[1]Data!$L$26</definedName>
    <definedName name="Tbcor">#REF!</definedName>
    <definedName name="Tbin" localSheetId="1">[1]Rekentool!$E$27</definedName>
    <definedName name="Tbin">#REF!</definedName>
    <definedName name="Tc" localSheetId="1">[1]Data!$L$25</definedName>
    <definedName name="Tc">Jaarverbruik!$G$17</definedName>
    <definedName name="Y0">Jaarverbruik!$R$5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9" l="1"/>
  <c r="C11" i="9" s="1"/>
  <c r="G6" i="9"/>
  <c r="G10" i="9"/>
  <c r="C26" i="7"/>
  <c r="I12" i="7" l="1"/>
  <c r="I15" i="7" l="1"/>
  <c r="E23" i="7"/>
  <c r="B13" i="7"/>
  <c r="B23" i="7"/>
  <c r="E27" i="7" s="1"/>
  <c r="M14" i="7" s="1"/>
  <c r="M16" i="7" s="1"/>
  <c r="E10" i="7" l="1"/>
  <c r="C16" i="7" s="1"/>
  <c r="E13" i="7" l="1"/>
  <c r="C17" i="7" s="1"/>
  <c r="C18" i="7"/>
</calcChain>
</file>

<file path=xl/sharedStrings.xml><?xml version="1.0" encoding="utf-8"?>
<sst xmlns="http://schemas.openxmlformats.org/spreadsheetml/2006/main" count="108" uniqueCount="90">
  <si>
    <t>glaswol</t>
  </si>
  <si>
    <t>houtwoldeken</t>
  </si>
  <si>
    <t>kapok</t>
  </si>
  <si>
    <t>katoen</t>
  </si>
  <si>
    <t>kokosvezel als isolatie</t>
  </si>
  <si>
    <t>leer</t>
  </si>
  <si>
    <t>lucht</t>
  </si>
  <si>
    <t>papier</t>
  </si>
  <si>
    <t>λ</t>
  </si>
  <si>
    <t>Density</t>
  </si>
  <si>
    <t xml:space="preserve">cellulose korrels </t>
  </si>
  <si>
    <t>houtwol</t>
  </si>
  <si>
    <t>icynene open cel</t>
  </si>
  <si>
    <t>icynene gesloten cel</t>
  </si>
  <si>
    <t>katoenwol</t>
  </si>
  <si>
    <t>kurk</t>
  </si>
  <si>
    <t>isolatiemateriaal</t>
  </si>
  <si>
    <t>cellulose (papiervlokken)</t>
  </si>
  <si>
    <t>geen</t>
  </si>
  <si>
    <t>polystyreenschuim (eps)</t>
  </si>
  <si>
    <t>polystyreenkorrels</t>
  </si>
  <si>
    <t>polyurethaanschuim</t>
  </si>
  <si>
    <t>pur-schuim (spuitbus)</t>
  </si>
  <si>
    <t>recticel isolatieplaat</t>
  </si>
  <si>
    <t>MJ/m3</t>
  </si>
  <si>
    <t>Binnentemperatuur (C)</t>
  </si>
  <si>
    <t>Y0</t>
  </si>
  <si>
    <t>a</t>
  </si>
  <si>
    <t>Graaddagen/jaar</t>
  </si>
  <si>
    <t>b</t>
  </si>
  <si>
    <t>Situatie nu</t>
  </si>
  <si>
    <t>Veranderd</t>
  </si>
  <si>
    <t>€</t>
  </si>
  <si>
    <r>
      <t>Gas kosten per jaar (</t>
    </r>
    <r>
      <rPr>
        <b/>
        <sz val="11"/>
        <color theme="1"/>
        <rFont val="Calibri"/>
        <family val="2"/>
      </rPr>
      <t>€)</t>
    </r>
  </si>
  <si>
    <t>m3</t>
  </si>
  <si>
    <t>Continu gebruik (W)</t>
  </si>
  <si>
    <r>
      <t>Jaarkosten (</t>
    </r>
    <r>
      <rPr>
        <b/>
        <sz val="11"/>
        <color theme="1"/>
        <rFont val="Calibri"/>
        <family val="2"/>
      </rPr>
      <t>€)</t>
    </r>
  </si>
  <si>
    <t>Besparing tov nu</t>
  </si>
  <si>
    <t>Verlies door ventilatie</t>
  </si>
  <si>
    <t>Warmte capaciteit lucht</t>
  </si>
  <si>
    <t>J/K</t>
  </si>
  <si>
    <t>Uur per dag</t>
  </si>
  <si>
    <t>Luchtstroom</t>
  </si>
  <si>
    <t>m3/uur</t>
  </si>
  <si>
    <t>Verlies (MJ/jaar)</t>
  </si>
  <si>
    <t>Jaarlijkse gasverbruik door andere binnentemp.</t>
  </si>
  <si>
    <t>Sluipverbruik per jaar</t>
  </si>
  <si>
    <t>Jaarverbruik gas (m3)</t>
  </si>
  <si>
    <t>Jaarverbruik (kWh)</t>
  </si>
  <si>
    <t>Rekenparameters</t>
  </si>
  <si>
    <t>Eff HR ketel</t>
  </si>
  <si>
    <t>Tc (oC)</t>
  </si>
  <si>
    <r>
      <t>Gasprijs (</t>
    </r>
    <r>
      <rPr>
        <b/>
        <sz val="11"/>
        <color theme="1"/>
        <rFont val="Calibri"/>
        <family val="2"/>
      </rPr>
      <t>€/m3)</t>
    </r>
  </si>
  <si>
    <t>Electr.  (€/kWh)</t>
  </si>
  <si>
    <t>Cal. waarde</t>
  </si>
  <si>
    <t>Definitief</t>
  </si>
  <si>
    <t>Fred Hartjes</t>
  </si>
  <si>
    <t>Datum</t>
  </si>
  <si>
    <t>Wijzigingen</t>
  </si>
  <si>
    <t>Type</t>
  </si>
  <si>
    <t>Auteur</t>
  </si>
  <si>
    <t>Versie</t>
  </si>
  <si>
    <t>JAARVERBRUIK</t>
  </si>
  <si>
    <t>1.0</t>
  </si>
  <si>
    <t>NVT</t>
  </si>
  <si>
    <t>© Fred Hartjes. Feedback is welkom op f.hartjes@kpnmail.nl</t>
  </si>
  <si>
    <t>Diverse praktische tools</t>
  </si>
  <si>
    <t>Tbuiten</t>
  </si>
  <si>
    <t>Tbinnen</t>
  </si>
  <si>
    <t>Rc</t>
  </si>
  <si>
    <t>Rlucht binnen</t>
  </si>
  <si>
    <t>dT</t>
  </si>
  <si>
    <t>U</t>
  </si>
  <si>
    <t>Berekening van de thermische weerstand uit het gemeten verschil</t>
  </si>
  <si>
    <t>K.m2/W</t>
  </si>
  <si>
    <t>W/K.m2</t>
  </si>
  <si>
    <t>C</t>
  </si>
  <si>
    <t>en vice versa</t>
  </si>
  <si>
    <t>dT camera</t>
  </si>
  <si>
    <t>W/K,m2</t>
  </si>
  <si>
    <t>2.0</t>
  </si>
  <si>
    <t>tussen de temperatuur van de lucht en die van het oppervlak</t>
  </si>
  <si>
    <t>0.13 K.m2/W van de binnenlucht naar het oppervlak.</t>
  </si>
  <si>
    <r>
      <rPr>
        <b/>
        <i/>
        <sz val="11"/>
        <color theme="1"/>
        <rFont val="Calibri"/>
        <family val="2"/>
        <scheme val="minor"/>
      </rPr>
      <t>Let op</t>
    </r>
    <r>
      <rPr>
        <i/>
        <sz val="11"/>
        <color theme="1"/>
        <rFont val="Calibri"/>
        <family val="2"/>
        <scheme val="minor"/>
      </rPr>
      <t>: deze berekening is gebaseerd op de weerstand van</t>
    </r>
  </si>
  <si>
    <t>Sheet voor Rc berekening uit temperatuurverschil tussen lucht en oppervlakte toegevoegd tbv warmtecamera metingen</t>
  </si>
  <si>
    <t>Bij gebruik van de binnen-</t>
  </si>
  <si>
    <t>temperatuur van 'Situatie nu'</t>
  </si>
  <si>
    <t>2.1</t>
  </si>
  <si>
    <t>Styling Jaarverbruik sheet aangepast. Waarden die niet relevant zijn voor de gebruiker zijn afgedekt. Noor-Holland logo toegevoegd</t>
  </si>
  <si>
    <t>VERSIE 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</si>
</sst>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;;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auto="1"/>
      </left>
      <right/>
      <top style="medium">
        <color indexed="64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4" xfId="0" applyBorder="1"/>
    <xf numFmtId="0" fontId="0" fillId="0" borderId="5" xfId="0" applyBorder="1"/>
    <xf numFmtId="0" fontId="1" fillId="0" borderId="5" xfId="0" applyFont="1" applyBorder="1"/>
    <xf numFmtId="0" fontId="1" fillId="0" borderId="6" xfId="0" applyFont="1" applyBorder="1"/>
    <xf numFmtId="0" fontId="0" fillId="0" borderId="2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1" fillId="5" borderId="12" xfId="0" applyFont="1" applyFill="1" applyBorder="1"/>
    <xf numFmtId="0" fontId="0" fillId="0" borderId="15" xfId="0" applyBorder="1"/>
    <xf numFmtId="0" fontId="0" fillId="0" borderId="16" xfId="0" applyBorder="1"/>
    <xf numFmtId="0" fontId="1" fillId="3" borderId="5" xfId="0" applyFont="1" applyFill="1" applyBorder="1"/>
    <xf numFmtId="0" fontId="1" fillId="5" borderId="4" xfId="0" applyFont="1" applyFill="1" applyBorder="1"/>
    <xf numFmtId="0" fontId="1" fillId="5" borderId="8" xfId="0" applyFont="1" applyFill="1" applyBorder="1"/>
    <xf numFmtId="0" fontId="1" fillId="5" borderId="7" xfId="0" applyFont="1" applyFill="1" applyBorder="1"/>
    <xf numFmtId="0" fontId="0" fillId="3" borderId="4" xfId="0" applyFill="1" applyBorder="1"/>
    <xf numFmtId="0" fontId="1" fillId="3" borderId="8" xfId="0" applyFont="1" applyFill="1" applyBorder="1"/>
    <xf numFmtId="0" fontId="0" fillId="3" borderId="7" xfId="0" applyFill="1" applyBorder="1"/>
    <xf numFmtId="0" fontId="1" fillId="5" borderId="23" xfId="0" applyFont="1" applyFill="1" applyBorder="1"/>
    <xf numFmtId="0" fontId="1" fillId="5" borderId="24" xfId="0" applyFont="1" applyFill="1" applyBorder="1"/>
    <xf numFmtId="0" fontId="1" fillId="3" borderId="23" xfId="0" applyFont="1" applyFill="1" applyBorder="1"/>
    <xf numFmtId="0" fontId="0" fillId="3" borderId="24" xfId="0" applyFill="1" applyBorder="1"/>
    <xf numFmtId="164" fontId="1" fillId="3" borderId="22" xfId="0" applyNumberFormat="1" applyFont="1" applyFill="1" applyBorder="1"/>
    <xf numFmtId="0" fontId="1" fillId="2" borderId="20" xfId="0" applyFont="1" applyFill="1" applyBorder="1"/>
    <xf numFmtId="0" fontId="1" fillId="2" borderId="19" xfId="0" applyFont="1" applyFill="1" applyBorder="1"/>
    <xf numFmtId="0" fontId="6" fillId="2" borderId="4" xfId="0" applyFont="1" applyFill="1" applyBorder="1"/>
    <xf numFmtId="1" fontId="1" fillId="3" borderId="22" xfId="0" applyNumberFormat="1" applyFont="1" applyFill="1" applyBorder="1"/>
    <xf numFmtId="1" fontId="1" fillId="3" borderId="1" xfId="0" applyNumberFormat="1" applyFont="1" applyFill="1" applyBorder="1"/>
    <xf numFmtId="0" fontId="1" fillId="4" borderId="22" xfId="0" applyFont="1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23" xfId="0" applyBorder="1"/>
    <xf numFmtId="0" fontId="0" fillId="0" borderId="24" xfId="0" applyBorder="1"/>
    <xf numFmtId="0" fontId="0" fillId="4" borderId="22" xfId="0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22" xfId="0" applyFont="1" applyBorder="1"/>
    <xf numFmtId="0" fontId="1" fillId="0" borderId="23" xfId="0" applyFont="1" applyBorder="1"/>
    <xf numFmtId="0" fontId="0" fillId="4" borderId="22" xfId="0" applyFill="1" applyBorder="1" applyProtection="1">
      <protection locked="0"/>
    </xf>
    <xf numFmtId="1" fontId="1" fillId="0" borderId="22" xfId="0" applyNumberFormat="1" applyFont="1" applyBorder="1"/>
    <xf numFmtId="9" fontId="1" fillId="0" borderId="2" xfId="0" applyNumberFormat="1" applyFont="1" applyBorder="1"/>
    <xf numFmtId="0" fontId="1" fillId="0" borderId="0" xfId="0" applyFont="1"/>
    <xf numFmtId="0" fontId="5" fillId="2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25" xfId="0" applyFont="1" applyBorder="1" applyAlignment="1">
      <alignment vertical="center"/>
    </xf>
    <xf numFmtId="2" fontId="1" fillId="4" borderId="26" xfId="0" applyNumberFormat="1" applyFont="1" applyFill="1" applyBorder="1" applyAlignment="1" applyProtection="1">
      <alignment vertical="center"/>
      <protection locked="0"/>
    </xf>
    <xf numFmtId="0" fontId="1" fillId="0" borderId="17" xfId="0" applyFont="1" applyBorder="1"/>
    <xf numFmtId="0" fontId="1" fillId="4" borderId="27" xfId="0" applyFont="1" applyFill="1" applyBorder="1" applyProtection="1">
      <protection locked="0"/>
    </xf>
    <xf numFmtId="0" fontId="1" fillId="0" borderId="28" xfId="0" applyFont="1" applyBorder="1"/>
    <xf numFmtId="2" fontId="1" fillId="4" borderId="29" xfId="0" applyNumberFormat="1" applyFont="1" applyFill="1" applyBorder="1" applyAlignment="1" applyProtection="1">
      <alignment horizontal="right"/>
      <protection locked="0"/>
    </xf>
    <xf numFmtId="165" fontId="1" fillId="0" borderId="0" xfId="0" applyNumberFormat="1" applyFont="1" applyProtection="1">
      <protection hidden="1"/>
    </xf>
    <xf numFmtId="165" fontId="0" fillId="0" borderId="0" xfId="0" applyNumberFormat="1" applyProtection="1">
      <protection hidden="1"/>
    </xf>
    <xf numFmtId="0" fontId="3" fillId="0" borderId="9" xfId="0" applyFont="1" applyBorder="1"/>
    <xf numFmtId="0" fontId="3" fillId="0" borderId="10" xfId="0" applyFont="1" applyBorder="1"/>
    <xf numFmtId="0" fontId="0" fillId="0" borderId="12" xfId="0" applyBorder="1"/>
    <xf numFmtId="0" fontId="1" fillId="5" borderId="0" xfId="0" applyFont="1" applyFill="1"/>
    <xf numFmtId="0" fontId="1" fillId="3" borderId="0" xfId="0" applyFont="1" applyFill="1"/>
    <xf numFmtId="0" fontId="1" fillId="4" borderId="31" xfId="0" applyFont="1" applyFill="1" applyBorder="1" applyAlignment="1" applyProtection="1">
      <alignment horizontal="center"/>
      <protection locked="0"/>
    </xf>
    <xf numFmtId="164" fontId="1" fillId="5" borderId="31" xfId="0" applyNumberFormat="1" applyFont="1" applyFill="1" applyBorder="1"/>
    <xf numFmtId="0" fontId="1" fillId="4" borderId="31" xfId="0" applyFont="1" applyFill="1" applyBorder="1" applyProtection="1">
      <protection locked="0"/>
    </xf>
    <xf numFmtId="1" fontId="1" fillId="5" borderId="17" xfId="0" applyNumberFormat="1" applyFont="1" applyFill="1" applyBorder="1"/>
    <xf numFmtId="0" fontId="1" fillId="0" borderId="12" xfId="0" applyFont="1" applyBorder="1"/>
    <xf numFmtId="0" fontId="4" fillId="2" borderId="21" xfId="0" applyFont="1" applyFill="1" applyBorder="1"/>
    <xf numFmtId="0" fontId="4" fillId="2" borderId="12" xfId="0" applyFont="1" applyFill="1" applyBorder="1" applyAlignment="1">
      <alignment vertical="center"/>
    </xf>
    <xf numFmtId="1" fontId="5" fillId="2" borderId="0" xfId="0" applyNumberFormat="1" applyFont="1" applyFill="1" applyAlignment="1">
      <alignment vertical="center"/>
    </xf>
    <xf numFmtId="0" fontId="0" fillId="2" borderId="12" xfId="0" applyFill="1" applyBorder="1"/>
    <xf numFmtId="1" fontId="5" fillId="2" borderId="0" xfId="0" applyNumberFormat="1" applyFont="1" applyFill="1"/>
    <xf numFmtId="0" fontId="0" fillId="2" borderId="18" xfId="0" applyFill="1" applyBorder="1"/>
    <xf numFmtId="0" fontId="1" fillId="2" borderId="14" xfId="0" applyFont="1" applyFill="1" applyBorder="1"/>
    <xf numFmtId="0" fontId="1" fillId="0" borderId="32" xfId="0" applyFont="1" applyBorder="1"/>
    <xf numFmtId="2" fontId="1" fillId="0" borderId="15" xfId="0" applyNumberFormat="1" applyFont="1" applyBorder="1"/>
    <xf numFmtId="0" fontId="1" fillId="0" borderId="14" xfId="0" applyFont="1" applyBorder="1"/>
    <xf numFmtId="14" fontId="0" fillId="0" borderId="0" xfId="0" applyNumberFormat="1"/>
    <xf numFmtId="49" fontId="0" fillId="0" borderId="0" xfId="0" applyNumberFormat="1"/>
    <xf numFmtId="0" fontId="0" fillId="6" borderId="33" xfId="0" applyFill="1" applyBorder="1" applyAlignment="1">
      <alignment horizontal="left" vertical="top" wrapText="1"/>
    </xf>
    <xf numFmtId="0" fontId="0" fillId="6" borderId="33" xfId="0" applyFill="1" applyBorder="1" applyAlignment="1">
      <alignment horizontal="left" vertical="top"/>
    </xf>
    <xf numFmtId="14" fontId="0" fillId="6" borderId="33" xfId="0" applyNumberFormat="1" applyFill="1" applyBorder="1" applyAlignment="1">
      <alignment horizontal="left" vertical="top"/>
    </xf>
    <xf numFmtId="49" fontId="0" fillId="6" borderId="33" xfId="0" applyNumberFormat="1" applyFill="1" applyBorder="1" applyAlignment="1">
      <alignment horizontal="left" vertical="top"/>
    </xf>
    <xf numFmtId="14" fontId="1" fillId="6" borderId="33" xfId="0" applyNumberFormat="1" applyFont="1" applyFill="1" applyBorder="1" applyAlignment="1">
      <alignment horizontal="left" vertical="top"/>
    </xf>
    <xf numFmtId="0" fontId="1" fillId="6" borderId="33" xfId="0" applyFont="1" applyFill="1" applyBorder="1" applyAlignment="1">
      <alignment horizontal="left" vertical="top"/>
    </xf>
    <xf numFmtId="49" fontId="1" fillId="6" borderId="33" xfId="0" applyNumberFormat="1" applyFont="1" applyFill="1" applyBorder="1" applyAlignment="1">
      <alignment horizontal="left" vertical="top"/>
    </xf>
    <xf numFmtId="14" fontId="0" fillId="6" borderId="0" xfId="0" applyNumberFormat="1" applyFill="1"/>
    <xf numFmtId="0" fontId="0" fillId="6" borderId="0" xfId="0" applyFill="1"/>
    <xf numFmtId="49" fontId="0" fillId="6" borderId="0" xfId="0" applyNumberFormat="1" applyFill="1"/>
    <xf numFmtId="14" fontId="0" fillId="6" borderId="0" xfId="0" applyNumberFormat="1" applyFill="1" applyAlignment="1">
      <alignment horizontal="left" vertical="top"/>
    </xf>
    <xf numFmtId="0" fontId="0" fillId="6" borderId="0" xfId="0" applyFill="1" applyAlignment="1">
      <alignment horizontal="left" vertical="top"/>
    </xf>
    <xf numFmtId="0" fontId="0" fillId="6" borderId="0" xfId="0" applyFill="1" applyAlignment="1">
      <alignment vertical="top"/>
    </xf>
    <xf numFmtId="0" fontId="1" fillId="6" borderId="0" xfId="0" applyFont="1" applyFill="1" applyAlignment="1">
      <alignment vertical="top"/>
    </xf>
    <xf numFmtId="49" fontId="1" fillId="6" borderId="0" xfId="0" applyNumberFormat="1" applyFont="1" applyFill="1" applyAlignment="1">
      <alignment vertical="top"/>
    </xf>
    <xf numFmtId="14" fontId="7" fillId="6" borderId="0" xfId="0" applyNumberFormat="1" applyFont="1" applyFill="1"/>
    <xf numFmtId="0" fontId="7" fillId="6" borderId="0" xfId="0" applyFont="1" applyFill="1"/>
    <xf numFmtId="49" fontId="7" fillId="6" borderId="0" xfId="0" applyNumberFormat="1" applyFont="1" applyFill="1"/>
    <xf numFmtId="49" fontId="8" fillId="6" borderId="0" xfId="0" applyNumberFormat="1" applyFont="1" applyFill="1"/>
    <xf numFmtId="49" fontId="0" fillId="6" borderId="0" xfId="0" applyNumberFormat="1" applyFill="1" applyAlignment="1">
      <alignment vertical="top"/>
    </xf>
    <xf numFmtId="2" fontId="0" fillId="0" borderId="0" xfId="0" applyNumberFormat="1"/>
    <xf numFmtId="0" fontId="0" fillId="0" borderId="0" xfId="0" applyAlignment="1">
      <alignment horizontal="left"/>
    </xf>
    <xf numFmtId="0" fontId="0" fillId="5" borderId="5" xfId="0" applyFill="1" applyBorder="1"/>
    <xf numFmtId="0" fontId="0" fillId="5" borderId="0" xfId="0" applyFill="1"/>
    <xf numFmtId="0" fontId="0" fillId="5" borderId="4" xfId="0" applyFill="1" applyBorder="1"/>
    <xf numFmtId="0" fontId="0" fillId="5" borderId="12" xfId="0" applyFill="1" applyBorder="1"/>
    <xf numFmtId="0" fontId="0" fillId="5" borderId="13" xfId="0" applyFill="1" applyBorder="1"/>
    <xf numFmtId="0" fontId="0" fillId="2" borderId="14" xfId="0" applyFill="1" applyBorder="1"/>
    <xf numFmtId="0" fontId="0" fillId="5" borderId="36" xfId="0" applyFill="1" applyBorder="1"/>
    <xf numFmtId="0" fontId="0" fillId="5" borderId="9" xfId="0" applyFill="1" applyBorder="1"/>
    <xf numFmtId="0" fontId="0" fillId="5" borderId="39" xfId="0" applyFill="1" applyBorder="1"/>
    <xf numFmtId="0" fontId="0" fillId="5" borderId="10" xfId="0" applyFill="1" applyBorder="1"/>
    <xf numFmtId="0" fontId="0" fillId="5" borderId="40" xfId="0" applyFill="1" applyBorder="1"/>
    <xf numFmtId="0" fontId="0" fillId="5" borderId="11" xfId="0" applyFill="1" applyBorder="1"/>
    <xf numFmtId="0" fontId="1" fillId="0" borderId="15" xfId="0" applyFont="1" applyBorder="1"/>
    <xf numFmtId="0" fontId="0" fillId="2" borderId="16" xfId="0" applyFill="1" applyBorder="1"/>
    <xf numFmtId="0" fontId="0" fillId="2" borderId="3" xfId="0" applyFill="1" applyBorder="1"/>
    <xf numFmtId="0" fontId="0" fillId="2" borderId="34" xfId="0" applyFill="1" applyBorder="1"/>
    <xf numFmtId="0" fontId="1" fillId="5" borderId="36" xfId="0" applyFont="1" applyFill="1" applyBorder="1" applyAlignment="1">
      <alignment horizontal="left"/>
    </xf>
    <xf numFmtId="2" fontId="1" fillId="2" borderId="35" xfId="0" applyNumberFormat="1" applyFont="1" applyFill="1" applyBorder="1" applyAlignment="1">
      <alignment horizontal="left"/>
    </xf>
    <xf numFmtId="2" fontId="1" fillId="2" borderId="37" xfId="0" applyNumberFormat="1" applyFont="1" applyFill="1" applyBorder="1" applyAlignment="1">
      <alignment horizontal="left"/>
    </xf>
    <xf numFmtId="2" fontId="0" fillId="5" borderId="36" xfId="0" applyNumberFormat="1" applyFill="1" applyBorder="1"/>
    <xf numFmtId="0" fontId="0" fillId="2" borderId="32" xfId="0" applyFill="1" applyBorder="1"/>
    <xf numFmtId="0" fontId="0" fillId="2" borderId="37" xfId="0" applyFill="1" applyBorder="1"/>
    <xf numFmtId="0" fontId="0" fillId="5" borderId="41" xfId="0" applyFill="1" applyBorder="1"/>
    <xf numFmtId="0" fontId="1" fillId="2" borderId="30" xfId="0" applyFont="1" applyFill="1" applyBorder="1"/>
    <xf numFmtId="0" fontId="1" fillId="2" borderId="18" xfId="0" applyFont="1" applyFill="1" applyBorder="1"/>
    <xf numFmtId="0" fontId="1" fillId="2" borderId="6" xfId="0" applyFont="1" applyFill="1" applyBorder="1"/>
    <xf numFmtId="164" fontId="1" fillId="2" borderId="35" xfId="0" applyNumberFormat="1" applyFont="1" applyFill="1" applyBorder="1"/>
    <xf numFmtId="0" fontId="0" fillId="4" borderId="38" xfId="0" applyFill="1" applyBorder="1" applyAlignment="1" applyProtection="1">
      <alignment horizontal="left"/>
      <protection locked="0"/>
    </xf>
    <xf numFmtId="0" fontId="0" fillId="4" borderId="36" xfId="0" applyFill="1" applyBorder="1" applyAlignment="1" applyProtection="1">
      <alignment horizontal="left"/>
      <protection locked="0"/>
    </xf>
    <xf numFmtId="0" fontId="0" fillId="4" borderId="38" xfId="0" applyFill="1" applyBorder="1" applyProtection="1">
      <protection locked="0"/>
    </xf>
    <xf numFmtId="0" fontId="9" fillId="0" borderId="0" xfId="0" applyFont="1"/>
    <xf numFmtId="0" fontId="0" fillId="2" borderId="5" xfId="0" applyFill="1" applyBorder="1"/>
    <xf numFmtId="0" fontId="0" fillId="2" borderId="0" xfId="0" applyFill="1"/>
    <xf numFmtId="0" fontId="0" fillId="2" borderId="4" xfId="0" applyFill="1" applyBorder="1"/>
    <xf numFmtId="0" fontId="1" fillId="2" borderId="5" xfId="0" applyFont="1" applyFill="1" applyBorder="1"/>
    <xf numFmtId="0" fontId="1" fillId="2" borderId="22" xfId="0" applyFont="1" applyFill="1" applyBorder="1" applyAlignment="1">
      <alignment horizontal="center"/>
    </xf>
    <xf numFmtId="0" fontId="0" fillId="2" borderId="23" xfId="0" applyFill="1" applyBorder="1"/>
    <xf numFmtId="0" fontId="0" fillId="2" borderId="24" xfId="0" applyFill="1" applyBorder="1"/>
    <xf numFmtId="2" fontId="1" fillId="2" borderId="1" xfId="0" applyNumberFormat="1" applyFont="1" applyFill="1" applyBorder="1" applyAlignment="1">
      <alignment horizontal="center"/>
    </xf>
    <xf numFmtId="0" fontId="0" fillId="2" borderId="8" xfId="0" applyFill="1" applyBorder="1"/>
    <xf numFmtId="0" fontId="0" fillId="2" borderId="7" xfId="0" applyFill="1" applyBorder="1"/>
    <xf numFmtId="164" fontId="1" fillId="2" borderId="22" xfId="0" applyNumberFormat="1" applyFont="1" applyFill="1" applyBorder="1"/>
    <xf numFmtId="2" fontId="1" fillId="2" borderId="1" xfId="0" applyNumberFormat="1" applyFont="1" applyFill="1" applyBorder="1"/>
    <xf numFmtId="0" fontId="0" fillId="0" borderId="18" xfId="0" applyBorder="1"/>
    <xf numFmtId="0" fontId="0" fillId="0" borderId="10" xfId="0" applyBorder="1" applyAlignment="1">
      <alignment vertical="center"/>
    </xf>
    <xf numFmtId="0" fontId="0" fillId="0" borderId="5" xfId="0" applyBorder="1" applyProtection="1">
      <protection locked="0"/>
    </xf>
    <xf numFmtId="0" fontId="0" fillId="0" borderId="22" xfId="0" applyBorder="1"/>
    <xf numFmtId="9" fontId="5" fillId="2" borderId="15" xfId="0" applyNumberFormat="1" applyFont="1" applyFill="1" applyBorder="1"/>
    <xf numFmtId="0" fontId="0" fillId="6" borderId="33" xfId="0" applyFill="1" applyBorder="1" applyAlignment="1">
      <alignment horizontal="left" vertical="distributed" wrapText="1"/>
    </xf>
    <xf numFmtId="0" fontId="4" fillId="5" borderId="30" xfId="0" applyFont="1" applyFill="1" applyBorder="1"/>
    <xf numFmtId="0" fontId="0" fillId="0" borderId="2" xfId="0" applyBorder="1"/>
    <xf numFmtId="0" fontId="0" fillId="0" borderId="3" xfId="0" applyBorder="1"/>
    <xf numFmtId="0" fontId="0" fillId="0" borderId="17" xfId="0" applyBorder="1"/>
    <xf numFmtId="0" fontId="0" fillId="0" borderId="8" xfId="0" applyBorder="1"/>
    <xf numFmtId="0" fontId="0" fillId="0" borderId="7" xfId="0" applyBorder="1"/>
    <xf numFmtId="0" fontId="4" fillId="3" borderId="6" xfId="0" applyFont="1" applyFill="1" applyBorder="1"/>
    <xf numFmtId="0" fontId="0" fillId="0" borderId="1" xfId="0" applyBorder="1"/>
  </cellXfs>
  <cellStyles count="1">
    <cellStyle name="Standaard" xfId="0" builtinId="0"/>
  </cellStyles>
  <dxfs count="1">
    <dxf>
      <numFmt numFmtId="0" formatCode="General"/>
    </dxf>
  </dxfs>
  <tableStyles count="0" defaultTableStyle="TableStyleMedium2" defaultPivotStyle="PivotStyleLight16"/>
  <colors>
    <mruColors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895350</xdr:colOff>
      <xdr:row>0</xdr:row>
      <xdr:rowOff>0</xdr:rowOff>
    </xdr:from>
    <xdr:ext cx="2115888" cy="760865"/>
    <xdr:pic>
      <xdr:nvPicPr>
        <xdr:cNvPr id="2" name="Picture 1">
          <a:extLst>
            <a:ext uri="{FF2B5EF4-FFF2-40B4-BE49-F238E27FC236}">
              <a16:creationId xmlns:a16="http://schemas.microsoft.com/office/drawing/2014/main" id="{B63FDD5B-84F9-4E04-B7D4-86D75B250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100" y="0"/>
          <a:ext cx="2115888" cy="760865"/>
        </a:xfrm>
        <a:prstGeom prst="rect">
          <a:avLst/>
        </a:prstGeom>
      </xdr:spPr>
    </xdr:pic>
    <xdr:clientData/>
  </xdr:oneCellAnchor>
  <xdr:twoCellAnchor editAs="oneCell">
    <xdr:from>
      <xdr:col>3</xdr:col>
      <xdr:colOff>3181350</xdr:colOff>
      <xdr:row>0</xdr:row>
      <xdr:rowOff>47625</xdr:rowOff>
    </xdr:from>
    <xdr:to>
      <xdr:col>4</xdr:col>
      <xdr:colOff>402377</xdr:colOff>
      <xdr:row>2</xdr:row>
      <xdr:rowOff>161707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40B9EEE-61D4-CF14-74AD-35FFD0D56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72100" y="47625"/>
          <a:ext cx="1459652" cy="9713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18</xdr:row>
      <xdr:rowOff>78105</xdr:rowOff>
    </xdr:from>
    <xdr:to>
      <xdr:col>9</xdr:col>
      <xdr:colOff>177982</xdr:colOff>
      <xdr:row>29</xdr:row>
      <xdr:rowOff>15744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D91A0B6-D746-CFC2-7D2C-E55E53E16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4069080"/>
          <a:ext cx="5645332" cy="208076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542925</xdr:colOff>
      <xdr:row>1</xdr:row>
      <xdr:rowOff>9525</xdr:rowOff>
    </xdr:from>
    <xdr:to>
      <xdr:col>14</xdr:col>
      <xdr:colOff>366443</xdr:colOff>
      <xdr:row>24</xdr:row>
      <xdr:rowOff>73541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89636836-84D8-FF4A-EB91-36E3860C6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0125" y="200025"/>
          <a:ext cx="3481118" cy="4493141"/>
        </a:xfrm>
        <a:prstGeom prst="rect">
          <a:avLst/>
        </a:prstGeom>
      </xdr:spPr>
    </xdr:pic>
    <xdr:clientData/>
  </xdr:twoCellAnchor>
  <xdr:twoCellAnchor>
    <xdr:from>
      <xdr:col>13</xdr:col>
      <xdr:colOff>323850</xdr:colOff>
      <xdr:row>7</xdr:row>
      <xdr:rowOff>57150</xdr:rowOff>
    </xdr:from>
    <xdr:to>
      <xdr:col>14</xdr:col>
      <xdr:colOff>137058</xdr:colOff>
      <xdr:row>9</xdr:row>
      <xdr:rowOff>40766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B42DBDC6-DCD1-D68C-2E74-6B85F76200FF}"/>
            </a:ext>
          </a:extLst>
        </xdr:cNvPr>
        <xdr:cNvSpPr txBox="1"/>
      </xdr:nvSpPr>
      <xdr:spPr>
        <a:xfrm>
          <a:off x="7639050" y="1409700"/>
          <a:ext cx="422808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l-NL" sz="1800" b="1"/>
            <a:t>dT</a:t>
          </a:r>
        </a:p>
      </xdr:txBody>
    </xdr:sp>
    <xdr:clientData/>
  </xdr:twoCellAnchor>
  <xdr:twoCellAnchor>
    <xdr:from>
      <xdr:col>13</xdr:col>
      <xdr:colOff>371475</xdr:colOff>
      <xdr:row>6</xdr:row>
      <xdr:rowOff>95250</xdr:rowOff>
    </xdr:from>
    <xdr:to>
      <xdr:col>13</xdr:col>
      <xdr:colOff>371475</xdr:colOff>
      <xdr:row>10</xdr:row>
      <xdr:rowOff>66675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7C860716-4C8B-FDCC-3666-F5AD191C747A}"/>
            </a:ext>
          </a:extLst>
        </xdr:cNvPr>
        <xdr:cNvCxnSpPr/>
      </xdr:nvCxnSpPr>
      <xdr:spPr>
        <a:xfrm>
          <a:off x="7686675" y="1257300"/>
          <a:ext cx="0" cy="74295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328612</xdr:colOff>
      <xdr:row>5</xdr:row>
      <xdr:rowOff>157162</xdr:rowOff>
    </xdr:from>
    <xdr:to>
      <xdr:col>13</xdr:col>
      <xdr:colOff>76200</xdr:colOff>
      <xdr:row>7</xdr:row>
      <xdr:rowOff>66675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E25E3EB4-7FAB-B3E1-2D13-284AE421A87D}"/>
            </a:ext>
          </a:extLst>
        </xdr:cNvPr>
        <xdr:cNvSpPr txBox="1"/>
      </xdr:nvSpPr>
      <xdr:spPr>
        <a:xfrm>
          <a:off x="6424612" y="1128712"/>
          <a:ext cx="966788" cy="2905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600" b="1"/>
            <a:t>Tbinnen</a:t>
          </a:r>
        </a:p>
      </xdr:txBody>
    </xdr:sp>
    <xdr:clientData/>
  </xdr:twoCellAnchor>
  <xdr:twoCellAnchor>
    <xdr:from>
      <xdr:col>9</xdr:col>
      <xdr:colOff>423862</xdr:colOff>
      <xdr:row>14</xdr:row>
      <xdr:rowOff>52387</xdr:rowOff>
    </xdr:from>
    <xdr:to>
      <xdr:col>11</xdr:col>
      <xdr:colOff>66676</xdr:colOff>
      <xdr:row>15</xdr:row>
      <xdr:rowOff>152400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C7619FAA-7E05-1490-5E7B-2C12F9085D41}"/>
            </a:ext>
          </a:extLst>
        </xdr:cNvPr>
        <xdr:cNvSpPr txBox="1"/>
      </xdr:nvSpPr>
      <xdr:spPr>
        <a:xfrm>
          <a:off x="5300662" y="2767012"/>
          <a:ext cx="862014" cy="2905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600" b="1"/>
            <a:t>Tbuiten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calAdmin/Documents/Nassaupark%2013A/Energietransitie/isolatie/rekentool/Isolatie_rekentool-5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2"/>
      <sheetName val="Titel met versiebeheer (2)"/>
      <sheetName val="Handleiding"/>
      <sheetName val="Rekentool"/>
      <sheetName val="Glas"/>
      <sheetName val="Data"/>
    </sheetNames>
    <sheetDataSet>
      <sheetData sheetId="0" refreshError="1"/>
      <sheetData sheetId="1" refreshError="1"/>
      <sheetData sheetId="2" refreshError="1"/>
      <sheetData sheetId="3">
        <row r="27">
          <cell r="C27">
            <v>1</v>
          </cell>
          <cell r="E27">
            <v>20</v>
          </cell>
        </row>
        <row r="33">
          <cell r="E33">
            <v>1.5</v>
          </cell>
        </row>
      </sheetData>
      <sheetData sheetId="4" refreshError="1"/>
      <sheetData sheetId="5">
        <row r="22">
          <cell r="P22">
            <v>0.04</v>
          </cell>
        </row>
        <row r="24">
          <cell r="P24">
            <v>0.13</v>
          </cell>
        </row>
        <row r="25">
          <cell r="L25">
            <v>2</v>
          </cell>
        </row>
        <row r="26">
          <cell r="L26">
            <v>18</v>
          </cell>
        </row>
        <row r="28">
          <cell r="L28">
            <v>9.5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3B37A5C-EDA0-4933-8039-5AFC8A853482}" name="Table2_2" displayName="Table2_2" ref="A1:C22" totalsRowShown="0">
  <autoFilter ref="A1:C22" xr:uid="{E3B37A5C-EDA0-4933-8039-5AFC8A853482}"/>
  <tableColumns count="3">
    <tableColumn id="1" xr3:uid="{05425F4E-40EA-41DD-90D0-A91663D9C198}" name="isolatiemateriaal" dataDxfId="0"/>
    <tableColumn id="2" xr3:uid="{3B027D7C-9ECE-4201-91DB-DB89CFB57C88}" name="Density"/>
    <tableColumn id="3" xr3:uid="{6C6FC40C-5C43-4BA8-8A2F-513C2A0E9B8C}" name="λ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BC208-4283-49A6-8865-782DEF407C8A}">
  <dimension ref="A1:C22"/>
  <sheetViews>
    <sheetView workbookViewId="0">
      <selection activeCell="A26" sqref="A26"/>
    </sheetView>
  </sheetViews>
  <sheetFormatPr defaultRowHeight="15" x14ac:dyDescent="0.25"/>
  <cols>
    <col min="1" max="1" width="21.28515625" bestFit="1" customWidth="1"/>
    <col min="2" max="2" width="9.42578125" bestFit="1" customWidth="1"/>
    <col min="3" max="3" width="6" bestFit="1" customWidth="1"/>
  </cols>
  <sheetData>
    <row r="1" spans="1:3" x14ac:dyDescent="0.25">
      <c r="A1" t="s">
        <v>16</v>
      </c>
      <c r="B1" t="s">
        <v>9</v>
      </c>
      <c r="C1" t="s">
        <v>8</v>
      </c>
    </row>
    <row r="2" spans="1:3" x14ac:dyDescent="0.25">
      <c r="A2" t="s">
        <v>18</v>
      </c>
      <c r="B2">
        <v>0</v>
      </c>
      <c r="C2">
        <v>1000</v>
      </c>
    </row>
    <row r="3" spans="1:3" x14ac:dyDescent="0.25">
      <c r="A3" t="s">
        <v>17</v>
      </c>
      <c r="B3">
        <v>45</v>
      </c>
      <c r="C3">
        <v>3.7999999999999999E-2</v>
      </c>
    </row>
    <row r="4" spans="1:3" x14ac:dyDescent="0.25">
      <c r="A4" t="s">
        <v>10</v>
      </c>
      <c r="B4">
        <v>500</v>
      </c>
      <c r="C4">
        <v>7.0000000000000007E-2</v>
      </c>
    </row>
    <row r="5" spans="1:3" x14ac:dyDescent="0.25">
      <c r="A5" t="s">
        <v>0</v>
      </c>
      <c r="B5">
        <v>35</v>
      </c>
      <c r="C5">
        <v>3.5999999999999997E-2</v>
      </c>
    </row>
    <row r="6" spans="1:3" x14ac:dyDescent="0.25">
      <c r="A6" t="s">
        <v>11</v>
      </c>
      <c r="B6">
        <v>220</v>
      </c>
      <c r="C6">
        <v>4.2999999999999997E-2</v>
      </c>
    </row>
    <row r="7" spans="1:3" x14ac:dyDescent="0.25">
      <c r="A7" t="s">
        <v>1</v>
      </c>
      <c r="B7">
        <v>55</v>
      </c>
      <c r="C7">
        <v>3.7999999999999999E-2</v>
      </c>
    </row>
    <row r="8" spans="1:3" x14ac:dyDescent="0.25">
      <c r="A8" t="s">
        <v>12</v>
      </c>
      <c r="B8">
        <v>40</v>
      </c>
      <c r="C8">
        <v>3.6999999999999998E-2</v>
      </c>
    </row>
    <row r="9" spans="1:3" x14ac:dyDescent="0.25">
      <c r="A9" t="s">
        <v>13</v>
      </c>
      <c r="B9">
        <v>40</v>
      </c>
      <c r="C9">
        <v>2.7E-2</v>
      </c>
    </row>
    <row r="10" spans="1:3" x14ac:dyDescent="0.25">
      <c r="A10" t="s">
        <v>2</v>
      </c>
      <c r="C10">
        <v>3.4000000000000002E-2</v>
      </c>
    </row>
    <row r="11" spans="1:3" x14ac:dyDescent="0.25">
      <c r="A11" t="s">
        <v>3</v>
      </c>
      <c r="C11">
        <v>0.04</v>
      </c>
    </row>
    <row r="12" spans="1:3" x14ac:dyDescent="0.25">
      <c r="A12" t="s">
        <v>14</v>
      </c>
      <c r="C12">
        <v>3.7999999999999999E-2</v>
      </c>
    </row>
    <row r="13" spans="1:3" x14ac:dyDescent="0.25">
      <c r="A13" t="s">
        <v>4</v>
      </c>
      <c r="C13">
        <v>4.2999999999999997E-2</v>
      </c>
    </row>
    <row r="14" spans="1:3" x14ac:dyDescent="0.25">
      <c r="A14" t="s">
        <v>15</v>
      </c>
      <c r="B14">
        <v>150</v>
      </c>
      <c r="C14">
        <v>4.4999999999999998E-2</v>
      </c>
    </row>
    <row r="15" spans="1:3" x14ac:dyDescent="0.25">
      <c r="A15" t="s">
        <v>5</v>
      </c>
      <c r="C15">
        <v>0.14000000000000001</v>
      </c>
    </row>
    <row r="16" spans="1:3" x14ac:dyDescent="0.25">
      <c r="A16" t="s">
        <v>6</v>
      </c>
      <c r="B16">
        <v>1.3</v>
      </c>
      <c r="C16">
        <v>2.5000000000000001E-2</v>
      </c>
    </row>
    <row r="17" spans="1:3" x14ac:dyDescent="0.25">
      <c r="A17" t="s">
        <v>7</v>
      </c>
      <c r="B17">
        <v>950</v>
      </c>
      <c r="C17">
        <v>0.18</v>
      </c>
    </row>
    <row r="18" spans="1:3" x14ac:dyDescent="0.25">
      <c r="A18" t="s">
        <v>19</v>
      </c>
      <c r="B18">
        <v>25</v>
      </c>
      <c r="C18">
        <v>3.7999999999999999E-2</v>
      </c>
    </row>
    <row r="19" spans="1:3" x14ac:dyDescent="0.25">
      <c r="A19" t="s">
        <v>20</v>
      </c>
      <c r="B19">
        <v>15</v>
      </c>
      <c r="C19">
        <v>0.04</v>
      </c>
    </row>
    <row r="20" spans="1:3" x14ac:dyDescent="0.25">
      <c r="A20" t="s">
        <v>21</v>
      </c>
      <c r="B20">
        <v>38</v>
      </c>
      <c r="C20">
        <v>2.5999999999999999E-2</v>
      </c>
    </row>
    <row r="21" spans="1:3" x14ac:dyDescent="0.25">
      <c r="A21" t="s">
        <v>22</v>
      </c>
      <c r="B21">
        <v>33</v>
      </c>
      <c r="C21">
        <v>3.5000000000000003E-2</v>
      </c>
    </row>
    <row r="22" spans="1:3" x14ac:dyDescent="0.25">
      <c r="A22" t="s">
        <v>23</v>
      </c>
      <c r="C22">
        <v>2.1999999999999999E-2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55615-B99D-41B6-A79D-37F2054BDB6F}">
  <dimension ref="A1:E11"/>
  <sheetViews>
    <sheetView workbookViewId="0">
      <selection activeCell="D13" sqref="D13"/>
    </sheetView>
  </sheetViews>
  <sheetFormatPr defaultRowHeight="15" x14ac:dyDescent="0.25"/>
  <cols>
    <col min="1" max="1" width="9.140625" style="74"/>
    <col min="2" max="2" width="12.140625" customWidth="1"/>
    <col min="3" max="3" width="11.5703125" customWidth="1"/>
    <col min="4" max="4" width="63.5703125" customWidth="1"/>
    <col min="5" max="5" width="12" style="73" customWidth="1"/>
  </cols>
  <sheetData>
    <row r="1" spans="1:5" ht="46.5" x14ac:dyDescent="0.7">
      <c r="A1" s="93" t="s">
        <v>62</v>
      </c>
    </row>
    <row r="2" spans="1:5" ht="21" x14ac:dyDescent="0.35">
      <c r="A2" s="92" t="s">
        <v>89</v>
      </c>
      <c r="B2" s="91"/>
      <c r="C2" s="91"/>
      <c r="D2" s="91"/>
      <c r="E2" s="90"/>
    </row>
    <row r="3" spans="1:5" x14ac:dyDescent="0.25">
      <c r="A3" s="84"/>
      <c r="B3" s="83"/>
      <c r="C3" s="83"/>
      <c r="D3" s="83"/>
      <c r="E3" s="82"/>
    </row>
    <row r="4" spans="1:5" x14ac:dyDescent="0.25">
      <c r="A4" s="89" t="s">
        <v>65</v>
      </c>
      <c r="B4" s="88"/>
      <c r="C4" s="87"/>
      <c r="D4" s="86"/>
      <c r="E4" s="85"/>
    </row>
    <row r="5" spans="1:5" x14ac:dyDescent="0.25">
      <c r="A5" s="94" t="s">
        <v>66</v>
      </c>
      <c r="B5" s="88"/>
      <c r="C5" s="87"/>
      <c r="D5" s="86"/>
      <c r="E5" s="85"/>
    </row>
    <row r="6" spans="1:5" x14ac:dyDescent="0.25">
      <c r="A6" s="84"/>
      <c r="B6" s="83"/>
      <c r="C6" s="83"/>
      <c r="D6" s="83"/>
      <c r="E6" s="82"/>
    </row>
    <row r="7" spans="1:5" x14ac:dyDescent="0.25">
      <c r="A7" s="81" t="s">
        <v>61</v>
      </c>
      <c r="B7" s="80" t="s">
        <v>60</v>
      </c>
      <c r="C7" s="80" t="s">
        <v>59</v>
      </c>
      <c r="D7" s="80" t="s">
        <v>58</v>
      </c>
      <c r="E7" s="79" t="s">
        <v>57</v>
      </c>
    </row>
    <row r="8" spans="1:5" x14ac:dyDescent="0.25">
      <c r="A8" s="78" t="s">
        <v>63</v>
      </c>
      <c r="B8" s="76" t="s">
        <v>56</v>
      </c>
      <c r="C8" s="76" t="s">
        <v>55</v>
      </c>
      <c r="D8" s="75" t="s">
        <v>64</v>
      </c>
      <c r="E8" s="77">
        <v>44905</v>
      </c>
    </row>
    <row r="9" spans="1:5" ht="30.75" customHeight="1" x14ac:dyDescent="0.25">
      <c r="A9" s="78" t="s">
        <v>80</v>
      </c>
      <c r="B9" s="76" t="s">
        <v>56</v>
      </c>
      <c r="C9" s="76" t="s">
        <v>55</v>
      </c>
      <c r="D9" s="75" t="s">
        <v>84</v>
      </c>
      <c r="E9" s="77">
        <v>44964</v>
      </c>
    </row>
    <row r="10" spans="1:5" ht="30" customHeight="1" x14ac:dyDescent="0.25">
      <c r="A10" s="78" t="s">
        <v>87</v>
      </c>
      <c r="B10" s="76" t="s">
        <v>56</v>
      </c>
      <c r="C10" s="76" t="s">
        <v>55</v>
      </c>
      <c r="D10" s="145" t="s">
        <v>88</v>
      </c>
      <c r="E10" s="77">
        <v>44978</v>
      </c>
    </row>
    <row r="11" spans="1:5" ht="18.75" customHeight="1" x14ac:dyDescent="0.25"/>
  </sheetData>
  <sheetProtection algorithmName="SHA-512" hashValue="FR9xRUteuD5kbyolK/lvW6ZIdjozGXr7ne8lBKdaiAf87j7GcRGBwlNaa/EWgrJqD84bIJs9bDBVBMXa5zGzEQ==" saltValue="QTnNqqJhOsvsavwAd3xFWg==" spinCount="100000" sheet="1" object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6BDAC-EC1B-44D2-9CD0-A46369A1213D}">
  <sheetPr>
    <pageSetUpPr fitToPage="1"/>
  </sheetPr>
  <dimension ref="B1:R27"/>
  <sheetViews>
    <sheetView showGridLines="0" showRowColHeaders="0" tabSelected="1" workbookViewId="0">
      <selection activeCell="I17" sqref="I17"/>
    </sheetView>
  </sheetViews>
  <sheetFormatPr defaultRowHeight="15" x14ac:dyDescent="0.25"/>
  <cols>
    <col min="4" max="4" width="9.7109375" bestFit="1" customWidth="1"/>
    <col min="5" max="5" width="10.5703125" customWidth="1"/>
    <col min="6" max="6" width="13.42578125" customWidth="1"/>
    <col min="9" max="9" width="11" customWidth="1"/>
    <col min="11" max="11" width="10" bestFit="1" customWidth="1"/>
    <col min="17" max="17" width="10.42578125" customWidth="1"/>
  </cols>
  <sheetData>
    <row r="1" spans="2:18" ht="15.75" thickBot="1" x14ac:dyDescent="0.3"/>
    <row r="2" spans="2:18" ht="21.75" thickTop="1" x14ac:dyDescent="0.35">
      <c r="B2" s="53" t="s">
        <v>45</v>
      </c>
      <c r="C2" s="7"/>
      <c r="D2" s="7"/>
      <c r="E2" s="7"/>
      <c r="F2" s="7"/>
      <c r="G2" s="7"/>
      <c r="H2" s="7"/>
      <c r="I2" s="54" t="s">
        <v>46</v>
      </c>
      <c r="J2" s="7"/>
      <c r="K2" s="7"/>
      <c r="L2" s="7"/>
      <c r="M2" s="54" t="s">
        <v>38</v>
      </c>
      <c r="N2" s="7"/>
      <c r="O2" s="7"/>
      <c r="P2" s="8"/>
    </row>
    <row r="3" spans="2:18" ht="15.75" thickBot="1" x14ac:dyDescent="0.3">
      <c r="B3" s="55"/>
      <c r="P3" s="9"/>
    </row>
    <row r="4" spans="2:18" x14ac:dyDescent="0.25">
      <c r="B4" s="146" t="s">
        <v>30</v>
      </c>
      <c r="C4" s="147"/>
      <c r="D4" s="148"/>
      <c r="E4" s="152" t="s">
        <v>31</v>
      </c>
      <c r="F4" s="147"/>
      <c r="G4" s="148"/>
      <c r="I4" s="31"/>
      <c r="J4" s="5"/>
      <c r="K4" s="6"/>
      <c r="M4" s="4" t="s">
        <v>39</v>
      </c>
      <c r="N4" s="5"/>
      <c r="O4" s="6"/>
      <c r="P4" s="9"/>
      <c r="Q4" s="51" t="s">
        <v>49</v>
      </c>
      <c r="R4" s="52"/>
    </row>
    <row r="5" spans="2:18" ht="15.75" thickBot="1" x14ac:dyDescent="0.3">
      <c r="B5" s="149"/>
      <c r="C5" s="150"/>
      <c r="D5" s="151"/>
      <c r="E5" s="153"/>
      <c r="F5" s="150"/>
      <c r="G5" s="151"/>
      <c r="I5" s="3" t="s">
        <v>35</v>
      </c>
      <c r="K5" s="1"/>
      <c r="M5" s="37">
        <v>918</v>
      </c>
      <c r="N5" s="38" t="s">
        <v>40</v>
      </c>
      <c r="O5" s="33"/>
      <c r="P5" s="9"/>
      <c r="Q5" s="51" t="s">
        <v>26</v>
      </c>
      <c r="R5" s="51">
        <v>-539.375</v>
      </c>
    </row>
    <row r="6" spans="2:18" x14ac:dyDescent="0.25">
      <c r="B6" s="10" t="s">
        <v>25</v>
      </c>
      <c r="C6" s="56"/>
      <c r="D6" s="14"/>
      <c r="E6" s="13" t="s">
        <v>25</v>
      </c>
      <c r="F6" s="57"/>
      <c r="G6" s="17"/>
      <c r="I6" s="34">
        <v>30</v>
      </c>
      <c r="J6" s="32"/>
      <c r="K6" s="33"/>
      <c r="M6" s="3" t="s">
        <v>42</v>
      </c>
      <c r="O6" s="1"/>
      <c r="P6" s="9"/>
      <c r="Q6" s="51" t="s">
        <v>27</v>
      </c>
      <c r="R6" s="51">
        <v>62.844999999999999</v>
      </c>
    </row>
    <row r="7" spans="2:18" x14ac:dyDescent="0.25">
      <c r="B7" s="58">
        <v>19</v>
      </c>
      <c r="C7" s="20"/>
      <c r="D7" s="21"/>
      <c r="E7" s="30">
        <v>12</v>
      </c>
      <c r="F7" s="22"/>
      <c r="G7" s="23"/>
      <c r="I7" s="35"/>
      <c r="K7" s="1"/>
      <c r="M7" s="39">
        <v>50</v>
      </c>
      <c r="N7" s="38" t="s">
        <v>43</v>
      </c>
      <c r="O7" s="33"/>
      <c r="P7" s="9"/>
      <c r="Q7" s="51" t="s">
        <v>29</v>
      </c>
      <c r="R7" s="51">
        <v>6.2789999999999999</v>
      </c>
    </row>
    <row r="8" spans="2:18" x14ac:dyDescent="0.25">
      <c r="B8" s="10"/>
      <c r="C8" s="56"/>
      <c r="D8" s="14"/>
      <c r="E8" s="13"/>
      <c r="F8" s="57"/>
      <c r="G8" s="17"/>
      <c r="I8" s="36" t="s">
        <v>41</v>
      </c>
      <c r="K8" s="1"/>
      <c r="M8" s="142" t="s">
        <v>85</v>
      </c>
      <c r="N8" s="42"/>
      <c r="O8" s="1"/>
      <c r="P8" s="9"/>
    </row>
    <row r="9" spans="2:18" x14ac:dyDescent="0.25">
      <c r="B9" s="10" t="s">
        <v>47</v>
      </c>
      <c r="C9" s="56"/>
      <c r="D9" s="14"/>
      <c r="E9" s="13" t="s">
        <v>47</v>
      </c>
      <c r="F9" s="57"/>
      <c r="G9" s="17"/>
      <c r="I9" s="34">
        <v>24</v>
      </c>
      <c r="J9" s="32"/>
      <c r="K9" s="33"/>
      <c r="M9" s="143" t="s">
        <v>86</v>
      </c>
      <c r="N9" s="32"/>
      <c r="O9" s="33"/>
      <c r="P9" s="9"/>
    </row>
    <row r="10" spans="2:18" x14ac:dyDescent="0.25">
      <c r="B10" s="60">
        <v>1800</v>
      </c>
      <c r="C10" s="20"/>
      <c r="D10" s="21"/>
      <c r="E10" s="28">
        <f>B10*E23/B23</f>
        <v>550.66710871766384</v>
      </c>
      <c r="F10" s="22"/>
      <c r="G10" s="23"/>
      <c r="I10" s="128"/>
      <c r="J10" s="129"/>
      <c r="K10" s="130"/>
      <c r="M10" s="3" t="s">
        <v>41</v>
      </c>
      <c r="O10" s="1"/>
      <c r="P10" s="9"/>
    </row>
    <row r="11" spans="2:18" x14ac:dyDescent="0.25">
      <c r="B11" s="10"/>
      <c r="C11" s="56"/>
      <c r="D11" s="14"/>
      <c r="E11" s="13"/>
      <c r="F11" s="57"/>
      <c r="G11" s="17"/>
      <c r="I11" s="131" t="s">
        <v>48</v>
      </c>
      <c r="J11" s="129"/>
      <c r="K11" s="130"/>
      <c r="M11" s="39">
        <v>24</v>
      </c>
      <c r="N11" s="32"/>
      <c r="O11" s="33"/>
      <c r="P11" s="9"/>
    </row>
    <row r="12" spans="2:18" x14ac:dyDescent="0.25">
      <c r="B12" s="10" t="s">
        <v>33</v>
      </c>
      <c r="C12" s="56"/>
      <c r="D12" s="14"/>
      <c r="E12" s="13" t="s">
        <v>33</v>
      </c>
      <c r="F12" s="57"/>
      <c r="G12" s="17"/>
      <c r="I12" s="132">
        <f>I6*I9*365/1000</f>
        <v>262.8</v>
      </c>
      <c r="J12" s="133"/>
      <c r="K12" s="134"/>
      <c r="M12" s="128"/>
      <c r="N12" s="129"/>
      <c r="O12" s="130"/>
      <c r="P12" s="9"/>
    </row>
    <row r="13" spans="2:18" ht="15.75" thickBot="1" x14ac:dyDescent="0.3">
      <c r="B13" s="61">
        <f>B10*Pgas</f>
        <v>2700</v>
      </c>
      <c r="C13" s="15"/>
      <c r="D13" s="16"/>
      <c r="E13" s="29">
        <f>E10*Pgas</f>
        <v>826.00066307649581</v>
      </c>
      <c r="F13" s="18"/>
      <c r="G13" s="19"/>
      <c r="I13" s="128"/>
      <c r="J13" s="129"/>
      <c r="K13" s="130"/>
      <c r="M13" s="131" t="s">
        <v>47</v>
      </c>
      <c r="N13" s="129"/>
      <c r="O13" s="130"/>
      <c r="P13" s="9"/>
    </row>
    <row r="14" spans="2:18" ht="15.75" thickBot="1" x14ac:dyDescent="0.3">
      <c r="B14" s="62"/>
      <c r="C14" s="42"/>
      <c r="D14" s="42"/>
      <c r="E14" s="42"/>
      <c r="F14" s="42"/>
      <c r="I14" s="131" t="s">
        <v>36</v>
      </c>
      <c r="J14" s="129"/>
      <c r="K14" s="130"/>
      <c r="M14" s="138">
        <f>E27/C26</f>
        <v>75.677574713688173</v>
      </c>
      <c r="N14" s="133"/>
      <c r="O14" s="134"/>
      <c r="P14" s="9"/>
    </row>
    <row r="15" spans="2:18" ht="27" thickBot="1" x14ac:dyDescent="0.45">
      <c r="B15" s="63" t="s">
        <v>37</v>
      </c>
      <c r="C15" s="25"/>
      <c r="D15" s="26"/>
      <c r="I15" s="135">
        <f>I12*G18</f>
        <v>160.30799999999999</v>
      </c>
      <c r="J15" s="136"/>
      <c r="K15" s="137"/>
      <c r="M15" s="131" t="s">
        <v>36</v>
      </c>
      <c r="N15" s="129"/>
      <c r="O15" s="130"/>
      <c r="P15" s="9"/>
    </row>
    <row r="16" spans="2:18" ht="27.75" thickTop="1" thickBot="1" x14ac:dyDescent="0.3">
      <c r="B16" s="64"/>
      <c r="C16" s="65">
        <f>B10-E10</f>
        <v>1249.3328912823363</v>
      </c>
      <c r="D16" s="43" t="s">
        <v>34</v>
      </c>
      <c r="E16" s="44"/>
      <c r="F16" s="45" t="s">
        <v>52</v>
      </c>
      <c r="G16" s="46">
        <v>1.5</v>
      </c>
      <c r="M16" s="139">
        <f>M14*Pgas</f>
        <v>113.51636207053227</v>
      </c>
      <c r="N16" s="136"/>
      <c r="O16" s="137"/>
      <c r="P16" s="9"/>
    </row>
    <row r="17" spans="2:16" ht="19.5" thickBot="1" x14ac:dyDescent="0.35">
      <c r="B17" s="66"/>
      <c r="C17" s="67">
        <f>B13-E13</f>
        <v>1873.9993369235042</v>
      </c>
      <c r="D17" s="27" t="s">
        <v>32</v>
      </c>
      <c r="F17" s="47" t="s">
        <v>51</v>
      </c>
      <c r="G17" s="48">
        <v>2</v>
      </c>
      <c r="I17" s="44"/>
      <c r="J17" s="44"/>
      <c r="K17" s="44"/>
      <c r="M17" s="44"/>
      <c r="N17" s="44"/>
      <c r="O17" s="44"/>
      <c r="P17" s="9"/>
    </row>
    <row r="18" spans="2:16" ht="19.5" thickBot="1" x14ac:dyDescent="0.35">
      <c r="B18" s="68"/>
      <c r="C18" s="144">
        <f>1-E10/B10</f>
        <v>0.69407382849018684</v>
      </c>
      <c r="D18" s="69"/>
      <c r="E18" s="11"/>
      <c r="F18" s="49" t="s">
        <v>53</v>
      </c>
      <c r="G18" s="50">
        <v>0.61</v>
      </c>
      <c r="H18" s="140"/>
      <c r="I18" s="11"/>
      <c r="J18" s="11"/>
      <c r="K18" s="11"/>
      <c r="L18" s="11"/>
      <c r="M18" s="11"/>
      <c r="N18" s="11"/>
      <c r="O18" s="11"/>
      <c r="P18" s="12"/>
    </row>
    <row r="19" spans="2:16" s="44" customFormat="1" ht="16.899999999999999" customHeight="1" thickTop="1" x14ac:dyDescent="0.25">
      <c r="B19"/>
      <c r="C19"/>
      <c r="D19"/>
      <c r="E19"/>
      <c r="F19"/>
      <c r="G19"/>
      <c r="H19" s="141"/>
      <c r="I19" s="141"/>
      <c r="J19" s="141"/>
      <c r="K19" s="141"/>
      <c r="L19" s="141"/>
      <c r="M19" s="7"/>
      <c r="N19" s="7"/>
      <c r="O19" s="7"/>
      <c r="P19" s="141"/>
    </row>
    <row r="21" spans="2:16" x14ac:dyDescent="0.25">
      <c r="B21" s="10"/>
      <c r="C21" s="56"/>
      <c r="D21" s="14"/>
      <c r="E21" s="13"/>
      <c r="F21" s="57"/>
      <c r="G21" s="17"/>
    </row>
    <row r="22" spans="2:16" x14ac:dyDescent="0.25">
      <c r="B22" s="10" t="s">
        <v>28</v>
      </c>
      <c r="C22" s="56"/>
      <c r="D22" s="14"/>
      <c r="E22" s="13" t="s">
        <v>28</v>
      </c>
      <c r="F22" s="57"/>
      <c r="G22" s="17"/>
    </row>
    <row r="23" spans="2:16" x14ac:dyDescent="0.25">
      <c r="B23" s="59">
        <f>Y0+a*($B$7-Tc)+b*($B$7-Tc)^2</f>
        <v>2343.6210000000001</v>
      </c>
      <c r="C23" s="20"/>
      <c r="D23" s="21"/>
      <c r="E23" s="24">
        <f>Y0+a*($E$7-Tc)+b*($E$7-Tc)^2</f>
        <v>716.97500000000002</v>
      </c>
      <c r="F23" s="22"/>
      <c r="G23" s="23"/>
    </row>
    <row r="24" spans="2:16" ht="15.75" thickBot="1" x14ac:dyDescent="0.3"/>
    <row r="25" spans="2:16" x14ac:dyDescent="0.25">
      <c r="B25" s="4" t="s">
        <v>50</v>
      </c>
      <c r="C25" s="41">
        <v>0.97</v>
      </c>
      <c r="D25" s="6"/>
      <c r="E25" s="2"/>
      <c r="G25" s="1"/>
    </row>
    <row r="26" spans="2:16" ht="15.75" thickBot="1" x14ac:dyDescent="0.3">
      <c r="B26" s="70" t="s">
        <v>54</v>
      </c>
      <c r="C26" s="71">
        <f>35.17*C25</f>
        <v>34.114899999999999</v>
      </c>
      <c r="D26" s="72" t="s">
        <v>24</v>
      </c>
      <c r="E26" s="3" t="s">
        <v>44</v>
      </c>
      <c r="G26" s="1"/>
    </row>
    <row r="27" spans="2:16" ht="15.75" thickTop="1" x14ac:dyDescent="0.25">
      <c r="E27" s="40">
        <f>B23*M5*M7*24*M11/24/1000000</f>
        <v>2581.7328936000004</v>
      </c>
      <c r="F27" s="32"/>
      <c r="G27" s="33"/>
    </row>
  </sheetData>
  <sheetProtection algorithmName="SHA-512" hashValue="p/IU51a84kQ4XbBKHsQFKmddqhmGGkQa27xoUN4DQ2jqKrYzuawthnXtPo0sYdk6BCsIThSjCKvFlxQfFTyJUg==" saltValue="+yCGGsQfgg/L4c4CI3OWDw==" spinCount="100000" sheet="1" objects="1" scenarios="1"/>
  <mergeCells count="2">
    <mergeCell ref="B4:D5"/>
    <mergeCell ref="E4:G5"/>
  </mergeCells>
  <dataValidations count="1">
    <dataValidation type="decimal" allowBlank="1" showInputMessage="1" showErrorMessage="1" error="Alleen waarden tussen 12 C en 24 C zijn toegestaan" sqref="B7" xr:uid="{83C30E92-8C29-42F4-AA22-7A8C2935679B}">
      <formula1>12</formula1>
      <formula2>24</formula2>
    </dataValidation>
  </dataValidations>
  <pageMargins left="0.7" right="0.7" top="0.75" bottom="0.75" header="0.3" footer="0.3"/>
  <pageSetup paperSize="9" scale="9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EE956-4288-4C00-83D3-05BE6C1955A8}">
  <dimension ref="B2:H53"/>
  <sheetViews>
    <sheetView showGridLines="0" showRowColHeaders="0" workbookViewId="0">
      <selection activeCell="J27" sqref="J27"/>
    </sheetView>
  </sheetViews>
  <sheetFormatPr defaultRowHeight="15" x14ac:dyDescent="0.25"/>
  <cols>
    <col min="2" max="2" width="13" customWidth="1"/>
    <col min="3" max="3" width="6" customWidth="1"/>
    <col min="6" max="6" width="3.140625" customWidth="1"/>
    <col min="7" max="7" width="5.28515625" customWidth="1"/>
  </cols>
  <sheetData>
    <row r="2" spans="2:8" x14ac:dyDescent="0.25">
      <c r="B2" s="42" t="s">
        <v>73</v>
      </c>
    </row>
    <row r="3" spans="2:8" x14ac:dyDescent="0.25">
      <c r="B3" s="42" t="s">
        <v>81</v>
      </c>
    </row>
    <row r="4" spans="2:8" ht="15.75" thickBot="1" x14ac:dyDescent="0.3">
      <c r="B4" s="109" t="s">
        <v>77</v>
      </c>
      <c r="C4" s="11"/>
      <c r="D4" s="11"/>
      <c r="E4" s="11"/>
      <c r="F4" s="11"/>
      <c r="G4" s="11"/>
      <c r="H4" s="11"/>
    </row>
    <row r="5" spans="2:8" ht="15.75" thickTop="1" x14ac:dyDescent="0.25">
      <c r="B5" s="104" t="s">
        <v>78</v>
      </c>
      <c r="C5" s="124">
        <v>5.3</v>
      </c>
      <c r="D5" s="105" t="s">
        <v>76</v>
      </c>
      <c r="E5" s="106"/>
      <c r="F5" s="107" t="s">
        <v>69</v>
      </c>
      <c r="G5" s="126">
        <v>1.1000000000000001</v>
      </c>
      <c r="H5" s="108" t="s">
        <v>74</v>
      </c>
    </row>
    <row r="6" spans="2:8" x14ac:dyDescent="0.25">
      <c r="B6" s="100"/>
      <c r="C6" s="103"/>
      <c r="D6" s="99"/>
      <c r="E6" s="98"/>
      <c r="F6" s="97" t="s">
        <v>72</v>
      </c>
      <c r="G6" s="116">
        <f>1/G5</f>
        <v>0.90909090909090906</v>
      </c>
      <c r="H6" s="101" t="s">
        <v>79</v>
      </c>
    </row>
    <row r="7" spans="2:8" x14ac:dyDescent="0.25">
      <c r="B7" s="100" t="s">
        <v>67</v>
      </c>
      <c r="C7" s="125">
        <v>6</v>
      </c>
      <c r="D7" s="99" t="s">
        <v>76</v>
      </c>
      <c r="E7" s="98"/>
      <c r="F7" s="97"/>
      <c r="G7" s="103"/>
      <c r="H7" s="101"/>
    </row>
    <row r="8" spans="2:8" x14ac:dyDescent="0.25">
      <c r="B8" s="100" t="s">
        <v>68</v>
      </c>
      <c r="C8" s="125">
        <v>17</v>
      </c>
      <c r="D8" s="99" t="s">
        <v>76</v>
      </c>
      <c r="E8" s="98"/>
      <c r="F8" s="97"/>
      <c r="G8" s="103"/>
      <c r="H8" s="101"/>
    </row>
    <row r="9" spans="2:8" ht="15.75" thickBot="1" x14ac:dyDescent="0.3">
      <c r="B9" s="100" t="s">
        <v>70</v>
      </c>
      <c r="C9" s="113">
        <v>0.13</v>
      </c>
      <c r="D9" s="99" t="s">
        <v>74</v>
      </c>
      <c r="E9" s="119"/>
      <c r="F9" s="97"/>
      <c r="G9" s="103"/>
      <c r="H9" s="101"/>
    </row>
    <row r="10" spans="2:8" x14ac:dyDescent="0.25">
      <c r="B10" s="120" t="s">
        <v>69</v>
      </c>
      <c r="C10" s="114">
        <f>0.13 * ($C$8-$C$7)/C5</f>
        <v>0.26981132075471703</v>
      </c>
      <c r="D10" s="111" t="s">
        <v>74</v>
      </c>
      <c r="F10" s="122" t="s">
        <v>71</v>
      </c>
      <c r="G10" s="123">
        <f>C9*(C8-C7)/G5</f>
        <v>1.3</v>
      </c>
      <c r="H10" s="112" t="s">
        <v>76</v>
      </c>
    </row>
    <row r="11" spans="2:8" ht="15.75" thickBot="1" x14ac:dyDescent="0.3">
      <c r="B11" s="121" t="s">
        <v>72</v>
      </c>
      <c r="C11" s="115">
        <f>1/C10</f>
        <v>3.7062937062937058</v>
      </c>
      <c r="D11" s="102" t="s">
        <v>75</v>
      </c>
      <c r="E11" s="11"/>
      <c r="F11" s="117"/>
      <c r="G11" s="118"/>
      <c r="H11" s="110"/>
    </row>
    <row r="12" spans="2:8" ht="15.75" thickTop="1" x14ac:dyDescent="0.25">
      <c r="C12" s="96"/>
    </row>
    <row r="13" spans="2:8" x14ac:dyDescent="0.25">
      <c r="C13" s="96"/>
    </row>
    <row r="14" spans="2:8" x14ac:dyDescent="0.25">
      <c r="B14" s="127" t="s">
        <v>83</v>
      </c>
      <c r="C14" s="95"/>
      <c r="D14" s="95"/>
      <c r="E14" s="95"/>
    </row>
    <row r="15" spans="2:8" x14ac:dyDescent="0.25">
      <c r="B15" s="127" t="s">
        <v>82</v>
      </c>
      <c r="C15" s="95"/>
      <c r="D15" s="95"/>
      <c r="E15" s="95"/>
    </row>
    <row r="16" spans="2:8" x14ac:dyDescent="0.25">
      <c r="C16" s="95"/>
      <c r="D16" s="95"/>
      <c r="E16" s="95"/>
    </row>
    <row r="17" spans="3:5" x14ac:dyDescent="0.25">
      <c r="C17" s="95"/>
      <c r="D17" s="95"/>
      <c r="E17" s="95"/>
    </row>
    <row r="18" spans="3:5" x14ac:dyDescent="0.25">
      <c r="C18" s="95"/>
      <c r="D18" s="95"/>
      <c r="E18" s="95"/>
    </row>
    <row r="19" spans="3:5" x14ac:dyDescent="0.25">
      <c r="C19" s="95"/>
      <c r="D19" s="95"/>
      <c r="E19" s="95"/>
    </row>
    <row r="20" spans="3:5" x14ac:dyDescent="0.25">
      <c r="C20" s="95"/>
      <c r="D20" s="95"/>
      <c r="E20" s="95"/>
    </row>
    <row r="21" spans="3:5" x14ac:dyDescent="0.25">
      <c r="C21" s="95"/>
      <c r="D21" s="95"/>
      <c r="E21" s="95"/>
    </row>
    <row r="22" spans="3:5" x14ac:dyDescent="0.25">
      <c r="C22" s="95"/>
      <c r="D22" s="95"/>
      <c r="E22" s="95"/>
    </row>
    <row r="23" spans="3:5" x14ac:dyDescent="0.25">
      <c r="C23" s="95"/>
      <c r="D23" s="95"/>
      <c r="E23" s="95"/>
    </row>
    <row r="24" spans="3:5" x14ac:dyDescent="0.25">
      <c r="C24" s="95"/>
      <c r="D24" s="95"/>
      <c r="E24" s="95"/>
    </row>
    <row r="25" spans="3:5" x14ac:dyDescent="0.25">
      <c r="C25" s="95"/>
      <c r="D25" s="95"/>
      <c r="E25" s="95"/>
    </row>
    <row r="26" spans="3:5" x14ac:dyDescent="0.25">
      <c r="C26" s="95"/>
      <c r="D26" s="95"/>
      <c r="E26" s="95"/>
    </row>
    <row r="27" spans="3:5" x14ac:dyDescent="0.25">
      <c r="C27" s="95"/>
      <c r="D27" s="95"/>
      <c r="E27" s="95"/>
    </row>
    <row r="28" spans="3:5" x14ac:dyDescent="0.25">
      <c r="C28" s="95"/>
      <c r="D28" s="95"/>
      <c r="E28" s="95"/>
    </row>
    <row r="29" spans="3:5" x14ac:dyDescent="0.25">
      <c r="C29" s="95"/>
      <c r="D29" s="95"/>
      <c r="E29" s="95"/>
    </row>
    <row r="30" spans="3:5" x14ac:dyDescent="0.25">
      <c r="C30" s="95"/>
      <c r="D30" s="95"/>
      <c r="E30" s="95"/>
    </row>
    <row r="31" spans="3:5" x14ac:dyDescent="0.25">
      <c r="C31" s="95"/>
      <c r="D31" s="95"/>
      <c r="E31" s="95"/>
    </row>
    <row r="32" spans="3:5" x14ac:dyDescent="0.25">
      <c r="C32" s="95"/>
      <c r="D32" s="95"/>
      <c r="E32" s="95"/>
    </row>
    <row r="33" spans="3:5" x14ac:dyDescent="0.25">
      <c r="C33" s="95"/>
      <c r="D33" s="95"/>
      <c r="E33" s="95"/>
    </row>
    <row r="34" spans="3:5" x14ac:dyDescent="0.25">
      <c r="C34" s="95"/>
      <c r="D34" s="95"/>
      <c r="E34" s="95"/>
    </row>
    <row r="35" spans="3:5" x14ac:dyDescent="0.25">
      <c r="C35" s="95"/>
      <c r="D35" s="95"/>
      <c r="E35" s="95"/>
    </row>
    <row r="36" spans="3:5" x14ac:dyDescent="0.25">
      <c r="C36" s="95"/>
      <c r="D36" s="95"/>
      <c r="E36" s="95"/>
    </row>
    <row r="37" spans="3:5" x14ac:dyDescent="0.25">
      <c r="C37" s="95"/>
      <c r="D37" s="95"/>
      <c r="E37" s="95"/>
    </row>
    <row r="38" spans="3:5" x14ac:dyDescent="0.25">
      <c r="C38" s="95"/>
      <c r="D38" s="95"/>
      <c r="E38" s="95"/>
    </row>
    <row r="39" spans="3:5" x14ac:dyDescent="0.25">
      <c r="C39" s="95"/>
      <c r="D39" s="95"/>
      <c r="E39" s="95"/>
    </row>
    <row r="40" spans="3:5" x14ac:dyDescent="0.25">
      <c r="C40" s="95"/>
      <c r="D40" s="95"/>
      <c r="E40" s="95"/>
    </row>
    <row r="41" spans="3:5" x14ac:dyDescent="0.25">
      <c r="C41" s="95"/>
      <c r="D41" s="95"/>
      <c r="E41" s="95"/>
    </row>
    <row r="42" spans="3:5" x14ac:dyDescent="0.25">
      <c r="C42" s="95"/>
      <c r="D42" s="95"/>
      <c r="E42" s="95"/>
    </row>
    <row r="43" spans="3:5" x14ac:dyDescent="0.25">
      <c r="C43" s="95"/>
      <c r="D43" s="95"/>
      <c r="E43" s="95"/>
    </row>
    <row r="44" spans="3:5" x14ac:dyDescent="0.25">
      <c r="C44" s="95"/>
      <c r="D44" s="95"/>
      <c r="E44" s="95"/>
    </row>
    <row r="45" spans="3:5" x14ac:dyDescent="0.25">
      <c r="C45" s="95"/>
      <c r="D45" s="95"/>
      <c r="E45" s="95"/>
    </row>
    <row r="46" spans="3:5" x14ac:dyDescent="0.25">
      <c r="C46" s="95"/>
      <c r="D46" s="95"/>
      <c r="E46" s="95"/>
    </row>
    <row r="47" spans="3:5" x14ac:dyDescent="0.25">
      <c r="C47" s="95"/>
      <c r="D47" s="95"/>
      <c r="E47" s="95"/>
    </row>
    <row r="48" spans="3:5" x14ac:dyDescent="0.25">
      <c r="C48" s="95"/>
      <c r="D48" s="95"/>
      <c r="E48" s="95"/>
    </row>
    <row r="49" spans="3:5" x14ac:dyDescent="0.25">
      <c r="C49" s="95"/>
      <c r="D49" s="95"/>
      <c r="E49" s="95"/>
    </row>
    <row r="50" spans="3:5" x14ac:dyDescent="0.25">
      <c r="C50" s="95"/>
      <c r="D50" s="95"/>
      <c r="E50" s="95"/>
    </row>
    <row r="51" spans="3:5" x14ac:dyDescent="0.25">
      <c r="C51" s="95"/>
      <c r="D51" s="95"/>
      <c r="E51" s="95"/>
    </row>
    <row r="52" spans="3:5" x14ac:dyDescent="0.25">
      <c r="C52" s="95"/>
      <c r="D52" s="95"/>
      <c r="E52" s="95"/>
    </row>
    <row r="53" spans="3:5" x14ac:dyDescent="0.25">
      <c r="C53" s="95"/>
      <c r="D53" s="95"/>
      <c r="E53" s="95"/>
    </row>
  </sheetData>
  <sheetProtection algorithmName="SHA-512" hashValue="oek9dh9seqj2oIG6vVVtp0qNrfSgO3a9ZA0SI9oQL8YKWtZ/2aswk3OTnjVEJwf7K4MtVYeqCZmteOJqA6Lryg==" saltValue="JxK9RjAaCAsmM0Df0HKcsQ==" spinCount="100000" sheet="1" objects="1" scenarios="1"/>
  <pageMargins left="0.7" right="0.7" top="0.75" bottom="0.75" header="0.3" footer="0.3"/>
  <pageSetup paperSize="9" orientation="portrait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7 Z M e V R F Y 5 J y k A A A A 9 g A A A B I A H A B D b 2 5 m a W c v U G F j a 2 F n Z S 5 4 b W w g o h g A K K A U A A A A A A A A A A A A A A A A A A A A A A A A A A A A h Y + x D o I w G I R f h X S n L X X Q k J 8 y u I I x M T G u T a n Q C D 8 G i u X d H H w k X 0 G M o m 6 O d / d d c n e / 3 i A d m z q 4 m K 6 3 L S Y k o p w E B n V b W C w T M r h j u C K p h K 3 S J 1 W a Y I K x j 8 f e J q R y 7 h w z 5 r 2 n f k H b r m S C 8 4 g d 8 m y n K 9 O o 0 G L v F G p D P q 3 i f 4 t I 2 L / G S E E j v q S C T 5 u A z S b k F r + A m L J n + m P C e q j d 0 B m J d b j J g M 0 S 2 P u D f A B Q S w M E F A A C A A g A 7 Z M e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2 T H l U o i k e 4 D g A A A B E A A A A T A B w A R m 9 y b X V s Y X M v U 2 V j d G l v b j E u b S C i G A A o o B Q A A A A A A A A A A A A A A A A A A A A A A A A A A A A r T k 0 u y c z P U w i G 0 I b W A F B L A Q I t A B Q A A g A I A O 2 T H l U R W O S c p A A A A P Y A A A A S A A A A A A A A A A A A A A A A A A A A A A B D b 2 5 m a W c v U G F j a 2 F n Z S 5 4 b W x Q S w E C L Q A U A A I A C A D t k x 5 V D 8 r p q 6 Q A A A D p A A A A E w A A A A A A A A A A A A A A A A D w A A A A W 0 N v b n R l b n R f V H l w Z X N d L n h t b F B L A Q I t A B Q A A g A I A O 2 T H l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5 y v a e p Y W U T q C + J l w T d z 6 c A A A A A A I A A A A A A B B m A A A A A Q A A I A A A A K 1 J G 4 4 F v X X F n x G c f 5 A e k S G M R 0 Q 7 x W x c 9 P z K j v i s k F 2 l A A A A A A 6 A A A A A A g A A I A A A A K m D g x P z n p J X E G 1 W O P A r Y S I P q 1 t I L h B v A i f 9 J I + 1 P f Y p U A A A A H v 5 1 u N Q 1 n 4 E E 8 9 0 W T V o V V 5 c t P C a H E U J L S J H 2 2 I R b Z U p R g 8 1 L 0 1 1 g L o K a C k 4 b c / t S B c F S B m N E 7 0 a r g R o E + Q B R D 1 n l g a i X C M Q 3 M h r k Z s 0 x V 6 B Q A A A A C U Q 5 k E m 5 l g u b U H N L s G L l y M k H d 5 R g G + l m G y e 8 7 k 6 F 8 G H 8 A X 4 x 1 v f 1 V p L c + A L l M + n m i + T u V u m D O s L r U r U 2 G u V Y G s = < / D a t a M a s h u p > 
</file>

<file path=customXml/itemProps1.xml><?xml version="1.0" encoding="utf-8"?>
<ds:datastoreItem xmlns:ds="http://schemas.openxmlformats.org/officeDocument/2006/customXml" ds:itemID="{A6BAB119-7296-4ABD-A253-6381300DDAB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5</vt:i4>
      </vt:variant>
    </vt:vector>
  </HeadingPairs>
  <TitlesOfParts>
    <vt:vector size="9" baseType="lpstr">
      <vt:lpstr>Table2</vt:lpstr>
      <vt:lpstr>Titel met versiebeheer</vt:lpstr>
      <vt:lpstr>Jaarverbruik</vt:lpstr>
      <vt:lpstr>Rc uit warmtecamera</vt:lpstr>
      <vt:lpstr>a</vt:lpstr>
      <vt:lpstr>b</vt:lpstr>
      <vt:lpstr>Pgas</vt:lpstr>
      <vt:lpstr>Tc</vt:lpstr>
      <vt:lpstr>Y0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 Admin</dc:creator>
  <cp:lastModifiedBy>huubp</cp:lastModifiedBy>
  <cp:lastPrinted>2022-10-18T07:59:16Z</cp:lastPrinted>
  <dcterms:created xsi:type="dcterms:W3CDTF">2022-06-23T09:25:44Z</dcterms:created>
  <dcterms:modified xsi:type="dcterms:W3CDTF">2023-02-22T11:58:40Z</dcterms:modified>
</cp:coreProperties>
</file>